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nodew\OneDrive\Dokument\1. Nodewise\Webpage\Attachements\"/>
    </mc:Choice>
  </mc:AlternateContent>
  <xr:revisionPtr revIDLastSave="72" documentId="8_{7850EE68-CAA4-40B1-872E-FD06F5397516}" xr6:coauthVersionLast="45" xr6:coauthVersionMax="45" xr10:uidLastSave="{6D46719A-96FF-40BC-AF2D-65488C84ECC8}"/>
  <bookViews>
    <workbookView xWindow="-120" yWindow="-120" windowWidth="38640" windowHeight="21240" xr2:uid="{A055B5BC-73E3-4140-B3A6-17D532AB7BFB}"/>
  </bookViews>
  <sheets>
    <sheet name="Sheet1" sheetId="6" r:id="rId1"/>
    <sheet name="Sheet2" sheetId="5" r:id="rId2"/>
  </sheets>
  <definedNames>
    <definedName name="_xlnm._FilterDatabase" localSheetId="0" hidden="1">Sheet1!$A$8:$N$56</definedName>
    <definedName name="_xlnm._FilterDatabase" localSheetId="1" hidden="1">Sheet2!$E$1:$F$330</definedName>
    <definedName name="deliveryDeadlineDate">Sheet2!$C$2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6" l="1"/>
  <c r="C9" i="6" l="1"/>
  <c r="C20" i="6"/>
  <c r="C10" i="6"/>
  <c r="C11" i="6"/>
  <c r="C12" i="6"/>
  <c r="C13" i="6"/>
  <c r="C14" i="6"/>
  <c r="C15" i="6"/>
  <c r="C16" i="6"/>
  <c r="C17" i="6"/>
  <c r="C18" i="6"/>
  <c r="C19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</calcChain>
</file>

<file path=xl/sharedStrings.xml><?xml version="1.0" encoding="utf-8"?>
<sst xmlns="http://schemas.openxmlformats.org/spreadsheetml/2006/main" count="308" uniqueCount="156">
  <si>
    <t>Material</t>
  </si>
  <si>
    <t>Material description</t>
  </si>
  <si>
    <t>Category</t>
  </si>
  <si>
    <t>Sub category</t>
  </si>
  <si>
    <t>Supplier name</t>
  </si>
  <si>
    <t>Currency</t>
  </si>
  <si>
    <t>Cable Assemblies</t>
  </si>
  <si>
    <t>Power Cord</t>
  </si>
  <si>
    <t>Cabular AB</t>
  </si>
  <si>
    <t>EUR</t>
  </si>
  <si>
    <t>CA-205-38315</t>
  </si>
  <si>
    <t>Power Cord USA Male IEC 60320 C17 2m</t>
  </si>
  <si>
    <t>CA-205-27946</t>
  </si>
  <si>
    <t>Extension lead Euro Male Euro Female 4m</t>
  </si>
  <si>
    <t>CA-205-28886</t>
  </si>
  <si>
    <t>Device cable protec End Connector 2.5m</t>
  </si>
  <si>
    <t>Wire-to-Board</t>
  </si>
  <si>
    <t>Direct Cable Solutions Ltd.</t>
  </si>
  <si>
    <t>CA-201-49726</t>
  </si>
  <si>
    <t>Dura-Lock, 300mm, 2 WG Pre-Crimped Lead</t>
  </si>
  <si>
    <t>CA-201-52194</t>
  </si>
  <si>
    <t>Cable assembly Supe 6 Way, 20AWG, 500mm</t>
  </si>
  <si>
    <t>CA-201-57628</t>
  </si>
  <si>
    <t>MiniApt 8 Poles, 300mm, Cable Assembly</t>
  </si>
  <si>
    <t>CA-201-49630</t>
  </si>
  <si>
    <t>MicroClap Cable Ass bly, 7 Poles, 150mm</t>
  </si>
  <si>
    <t>Circuit Boards</t>
  </si>
  <si>
    <t>OnBoard Schaltung AG</t>
  </si>
  <si>
    <t>Calidad Electro Group S.A.</t>
  </si>
  <si>
    <t>CB-185-49258</t>
  </si>
  <si>
    <t>Circuit Breaker 25A 690V 100kA</t>
  </si>
  <si>
    <t>Circuit Breakers</t>
  </si>
  <si>
    <t>CB-185-35259</t>
  </si>
  <si>
    <t>Miniature Circuit B aker 40A 230V 6kA B</t>
  </si>
  <si>
    <t>CB-185-21499</t>
  </si>
  <si>
    <t>Miniature Circuit B ker 32A 400V 10kA B</t>
  </si>
  <si>
    <t>CO-175-36318</t>
  </si>
  <si>
    <t>Pin Header DIN 41651, 90°, 34 Poles</t>
  </si>
  <si>
    <t>Connectors</t>
  </si>
  <si>
    <t>Board Connectors</t>
  </si>
  <si>
    <t>CO-175-55107</t>
  </si>
  <si>
    <t>Pin Header DIN 41651, 34 Poles</t>
  </si>
  <si>
    <t>CO-175-49302</t>
  </si>
  <si>
    <t>Ribbon Cable Connec e, 50 Poles 2.54 mm</t>
  </si>
  <si>
    <t>CO-175-23398</t>
  </si>
  <si>
    <t>DIP Ribbon Cable Pl mber of Contacts=20</t>
  </si>
  <si>
    <t>Power Connectors</t>
  </si>
  <si>
    <t>CO-175-37450</t>
  </si>
  <si>
    <t>DC Power Plug 2.4x5.4mm Straight</t>
  </si>
  <si>
    <t>Electronic Components</t>
  </si>
  <si>
    <t>Capacitors</t>
  </si>
  <si>
    <t>Électroniquex Générale S.A.</t>
  </si>
  <si>
    <t>EC-139-10372</t>
  </si>
  <si>
    <t>Polymer Capacitor 33 uF 10 VDC</t>
  </si>
  <si>
    <t>Meyers unt Meyers GmbH</t>
  </si>
  <si>
    <t>EC-139-56620</t>
  </si>
  <si>
    <t>Super High Voltage 15uF ±20% 100V SXE</t>
  </si>
  <si>
    <t>EC-139-14389</t>
  </si>
  <si>
    <t>Aluminium Electroly 7 uF 25 V ±20% V-HB</t>
  </si>
  <si>
    <t>EC-139-55129</t>
  </si>
  <si>
    <t>Aluminium Electroly 0 uF 50 V ±20% V-HA</t>
  </si>
  <si>
    <t>Inductors</t>
  </si>
  <si>
    <t>Luksus Indukcyjny Sp. z o.o.</t>
  </si>
  <si>
    <t>EC-144-27384</t>
  </si>
  <si>
    <t>SMD Power Inductor 590mA 330uH ±20 %</t>
  </si>
  <si>
    <t>EC-144-57171</t>
  </si>
  <si>
    <t>SMD Power Inductor 400mA 1mH ±20 %</t>
  </si>
  <si>
    <t>Resistors</t>
  </si>
  <si>
    <t>EC-147-41353</t>
  </si>
  <si>
    <t>Wirewound Resistor 3.3Ohm 200W</t>
  </si>
  <si>
    <t>EC-147-53782</t>
  </si>
  <si>
    <t>Wirewound Resistor 1.8 Ohm ± 1 % 25 W</t>
  </si>
  <si>
    <t>EC-147-11302</t>
  </si>
  <si>
    <t>SMD Stabilized Film kOhm ± 1 % 1 W 0207</t>
  </si>
  <si>
    <t>Electronic Semi-finished Products</t>
  </si>
  <si>
    <t>Digital Panel Meters</t>
  </si>
  <si>
    <t>Dermometer S.p.A.</t>
  </si>
  <si>
    <t>ES-268-17366</t>
  </si>
  <si>
    <t>Temperature Display, PL100</t>
  </si>
  <si>
    <t>ES-268-38754</t>
  </si>
  <si>
    <t>Process Display 619</t>
  </si>
  <si>
    <t>ES-268-10868</t>
  </si>
  <si>
    <t>Speed Meter</t>
  </si>
  <si>
    <t>Mechanical Components</t>
  </si>
  <si>
    <t>Metal Semi-finished Products</t>
  </si>
  <si>
    <t>Solna Metal Goods AB</t>
  </si>
  <si>
    <t>Kupfer Komponenten GmbH</t>
  </si>
  <si>
    <t>MC-217-38070</t>
  </si>
  <si>
    <t>Aluminium Round Bar, Length 0.5 m 12 mm</t>
  </si>
  <si>
    <t>MC-217-45398</t>
  </si>
  <si>
    <t>Flat Copper, Length 5 m 500 x 20 x 3 mm</t>
  </si>
  <si>
    <t>MC-217-31599</t>
  </si>
  <si>
    <t>Sheet Aluminium, An ed 500 x 500 x 2 mm</t>
  </si>
  <si>
    <t>MC-217-10035</t>
  </si>
  <si>
    <t>Sheet Aluminium 500 x 500 x 1 mm</t>
  </si>
  <si>
    <t>MC-217-42132</t>
  </si>
  <si>
    <t>Brass Round Bar, Length 0.5 m 25 mm</t>
  </si>
  <si>
    <t>MC-217-28307</t>
  </si>
  <si>
    <t>Aluminium Round Bar, Length 0.5 m 10 mm</t>
  </si>
  <si>
    <t>MC-217-33856</t>
  </si>
  <si>
    <t>Aluminium Round Bar, Length 0.5 m 8 mm</t>
  </si>
  <si>
    <t>Nuts</t>
  </si>
  <si>
    <t>General Multi Parts AB</t>
  </si>
  <si>
    <t>MC-122-21011</t>
  </si>
  <si>
    <t>Lock Nuts, Stainless A2 M6</t>
  </si>
  <si>
    <t>Broehmer Industrial GmbH</t>
  </si>
  <si>
    <t>Screws</t>
  </si>
  <si>
    <t>MC-125-48080</t>
  </si>
  <si>
    <t>Hex Socket Head Cap s Steel A2 M6 20 mm</t>
  </si>
  <si>
    <t>MC-125-51172</t>
  </si>
  <si>
    <t>Hexalobular 6 Lobe Cap Screw M6 30 mm</t>
  </si>
  <si>
    <t>MC-125-41102</t>
  </si>
  <si>
    <t>Hex Socket Head Cap ss Steel A2 M3 8 mm</t>
  </si>
  <si>
    <t>MC-125-12264</t>
  </si>
  <si>
    <t>Head Cap Screw, Slot 4.8 M3 4 mm</t>
  </si>
  <si>
    <t>MC-125-38142</t>
  </si>
  <si>
    <t>Cylindrical Screw, Cross-Head M6 25 mm</t>
  </si>
  <si>
    <t>MC-125-14060</t>
  </si>
  <si>
    <t>Cylindrical Screw, Cross-Head M6 16 mm</t>
  </si>
  <si>
    <t>MC-125-58124</t>
  </si>
  <si>
    <t>Oval-Head Screws Stainless A2 M3 10 mm</t>
  </si>
  <si>
    <t>MC-125-46645</t>
  </si>
  <si>
    <t>Hex Socket Head Cap s Steel A2 M6 40 mm</t>
  </si>
  <si>
    <t>MC-125-23094</t>
  </si>
  <si>
    <t>Threaded Rod, 1 m Stainless A2 M3 1 m</t>
  </si>
  <si>
    <t>Washers</t>
  </si>
  <si>
    <t>MC-119-41850</t>
  </si>
  <si>
    <t>Washers, Stainless A2 M3/3.2/7/0.5</t>
  </si>
  <si>
    <t>Power</t>
  </si>
  <si>
    <t>AC / DC Converters</t>
  </si>
  <si>
    <t>Mexcitronics Elektronika Plc.</t>
  </si>
  <si>
    <t>Hans Werner Elektronik GmbH</t>
  </si>
  <si>
    <t>PW-314-52406</t>
  </si>
  <si>
    <t>AC/DC Converter 20W 24V 840mA Wires</t>
  </si>
  <si>
    <t>Transformers</t>
  </si>
  <si>
    <t>PW-321-33459</t>
  </si>
  <si>
    <t>PCB Transformer 0.35 VA 12 VAC</t>
  </si>
  <si>
    <t>Supplier</t>
  </si>
  <si>
    <t>Supplier price</t>
  </si>
  <si>
    <t>Category manager</t>
  </si>
  <si>
    <t>Buyer</t>
  </si>
  <si>
    <t>Bianca Hayden</t>
  </si>
  <si>
    <t>Ellen Edwards</t>
  </si>
  <si>
    <t>Chris Hartman</t>
  </si>
  <si>
    <t>Francis Lozano</t>
  </si>
  <si>
    <t>Tony Smith</t>
  </si>
  <si>
    <t>First order</t>
  </si>
  <si>
    <t>Minimum order quantity</t>
  </si>
  <si>
    <t>Initial forecast</t>
  </si>
  <si>
    <t>Delivery date</t>
  </si>
  <si>
    <t>Douglas Johnson</t>
  </si>
  <si>
    <t>Ashley Moore</t>
  </si>
  <si>
    <t>Selina Miller</t>
  </si>
  <si>
    <t>Kristina Hansen</t>
  </si>
  <si>
    <t>Delivery deadline</t>
  </si>
  <si>
    <t>Deadline 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</si>
</sst>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</numFmts>
  <fonts count="17" x14ac:knownFonts="1">
    <font>
      <sz val="9"/>
      <color theme="1"/>
      <name val="Nunito SemiBold"/>
      <family val="2"/>
      <scheme val="minor"/>
    </font>
    <font>
      <sz val="9"/>
      <color theme="1"/>
      <name val="Nunito SemiBold"/>
      <family val="2"/>
      <scheme val="minor"/>
    </font>
    <font>
      <sz val="18"/>
      <color theme="3"/>
      <name val="Nunito Sans SemiBold"/>
      <family val="2"/>
      <scheme val="major"/>
    </font>
    <font>
      <sz val="9"/>
      <color theme="0"/>
      <name val="Nunito SemiBold"/>
      <family val="2"/>
      <scheme val="minor"/>
    </font>
    <font>
      <sz val="9"/>
      <color rgb="FF9C0006"/>
      <name val="Nunito SemiBold"/>
      <family val="2"/>
      <scheme val="minor"/>
    </font>
    <font>
      <b/>
      <sz val="9"/>
      <color rgb="FFE67300"/>
      <name val="Nunito SemiBold"/>
      <family val="2"/>
      <scheme val="minor"/>
    </font>
    <font>
      <b/>
      <sz val="9"/>
      <color theme="0"/>
      <name val="Nunito SemiBold"/>
      <family val="2"/>
      <scheme val="minor"/>
    </font>
    <font>
      <i/>
      <sz val="9"/>
      <color rgb="FF7F7F7F"/>
      <name val="Nunito SemiBold"/>
      <family val="2"/>
      <scheme val="minor"/>
    </font>
    <font>
      <sz val="9"/>
      <color rgb="FF006100"/>
      <name val="Nunito SemiBold"/>
      <family val="2"/>
      <scheme val="minor"/>
    </font>
    <font>
      <b/>
      <sz val="16"/>
      <color theme="3"/>
      <name val="Nunito SemiBold"/>
      <family val="2"/>
      <scheme val="minor"/>
    </font>
    <font>
      <b/>
      <sz val="14"/>
      <color theme="3"/>
      <name val="Nunito SemiBold"/>
      <family val="2"/>
      <scheme val="minor"/>
    </font>
    <font>
      <b/>
      <sz val="12"/>
      <color theme="3"/>
      <name val="Nunito SemiBold"/>
      <family val="2"/>
      <scheme val="minor"/>
    </font>
    <font>
      <sz val="9"/>
      <color rgb="FFFA7D00"/>
      <name val="Nunito SemiBold"/>
      <family val="2"/>
      <scheme val="minor"/>
    </font>
    <font>
      <sz val="9"/>
      <color rgb="FF9C5700"/>
      <name val="Nunito SemiBold"/>
      <family val="2"/>
      <scheme val="minor"/>
    </font>
    <font>
      <b/>
      <sz val="9"/>
      <color theme="1"/>
      <name val="Nunito SemiBold"/>
      <family val="2"/>
      <scheme val="minor"/>
    </font>
    <font>
      <sz val="9"/>
      <color rgb="FFFF0000"/>
      <name val="Nunito SemiBold"/>
      <family val="2"/>
      <scheme val="minor"/>
    </font>
    <font>
      <sz val="8"/>
      <name val="Nunito SemiBold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FFFA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5" tint="0.59996337778862885"/>
      </top>
      <bottom style="thin">
        <color theme="5" tint="0.5999633777886288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3" borderId="0" applyNumberFormat="0" applyBorder="0" applyAlignment="0" applyProtection="0"/>
    <xf numFmtId="0" fontId="13" fillId="4" borderId="0" applyNumberFormat="0" applyBorder="0" applyAlignment="0" applyProtection="0"/>
    <xf numFmtId="0" fontId="1" fillId="32" borderId="6" applyNumberFormat="0" applyAlignment="0" applyProtection="0"/>
    <xf numFmtId="0" fontId="14" fillId="5" borderId="1" applyNumberFormat="0" applyAlignment="0" applyProtection="0"/>
    <xf numFmtId="0" fontId="5" fillId="33" borderId="7" applyNumberFormat="0" applyAlignment="0" applyProtection="0"/>
    <xf numFmtId="0" fontId="12" fillId="0" borderId="2" applyNumberFormat="0" applyFill="0" applyAlignment="0" applyProtection="0"/>
    <xf numFmtId="0" fontId="6" fillId="6" borderId="3" applyNumberFormat="0" applyAlignment="0" applyProtection="0"/>
    <xf numFmtId="0" fontId="15" fillId="0" borderId="0" applyNumberFormat="0" applyFill="0" applyBorder="0" applyAlignment="0" applyProtection="0"/>
    <xf numFmtId="0" fontId="1" fillId="7" borderId="4" applyNumberFormat="0" applyAlignment="0" applyProtection="0"/>
    <xf numFmtId="0" fontId="7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3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ill="0" applyBorder="0" applyAlignment="0" applyProtection="0"/>
    <xf numFmtId="41" fontId="1" fillId="0" borderId="0" applyFill="0" applyBorder="0" applyAlignment="0" applyProtection="0"/>
    <xf numFmtId="44" fontId="1" fillId="0" borderId="0" applyFill="0" applyBorder="0" applyAlignment="0" applyProtection="0"/>
    <xf numFmtId="42" fontId="1" fillId="0" borderId="0" applyFill="0" applyBorder="0" applyAlignment="0" applyProtection="0"/>
    <xf numFmtId="9" fontId="1" fillId="0" borderId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/>
    <xf numFmtId="0" fontId="7" fillId="0" borderId="0" xfId="12"/>
    <xf numFmtId="14" fontId="1" fillId="32" borderId="6" xfId="5" applyNumberFormat="1"/>
  </cellXfs>
  <cellStyles count="46">
    <cellStyle name="20% - Accent1" xfId="15" builtinId="30" customBuiltin="1"/>
    <cellStyle name="20% - Accent2" xfId="19" builtinId="34" customBuiltin="1"/>
    <cellStyle name="20% - Accent3" xfId="23" builtinId="38" customBuiltin="1"/>
    <cellStyle name="20% - Accent4" xfId="27" builtinId="42" customBuiltin="1"/>
    <cellStyle name="20% - Accent5" xfId="31" builtinId="46" customBuiltin="1"/>
    <cellStyle name="20% - Accent6" xfId="35" builtinId="50" customBuiltin="1"/>
    <cellStyle name="40% - Accent1" xfId="16" builtinId="31" customBuiltin="1"/>
    <cellStyle name="40% - Accent2" xfId="20" builtinId="35" customBuiltin="1"/>
    <cellStyle name="40% - Accent3" xfId="24" builtinId="39" customBuiltin="1"/>
    <cellStyle name="40% - Accent4" xfId="28" builtinId="43" customBuiltin="1"/>
    <cellStyle name="40% - Accent5" xfId="32" builtinId="47" customBuiltin="1"/>
    <cellStyle name="40% - Accent6" xfId="36" builtinId="51" customBuiltin="1"/>
    <cellStyle name="60% - Accent1" xfId="17" builtinId="32" customBuiltin="1"/>
    <cellStyle name="60% - Accent2" xfId="21" builtinId="36" customBuiltin="1"/>
    <cellStyle name="60% - Accent3" xfId="25" builtinId="40" customBuiltin="1"/>
    <cellStyle name="60% - Accent4" xfId="29" builtinId="44" customBuiltin="1"/>
    <cellStyle name="60% - Accent5" xfId="33" builtinId="48" customBuiltin="1"/>
    <cellStyle name="60% - Accent6" xfId="37" builtinId="52" customBuiltin="1"/>
    <cellStyle name="Accent1" xfId="14" builtinId="29" customBuiltin="1"/>
    <cellStyle name="Accent2" xfId="18" builtinId="33" customBuiltin="1"/>
    <cellStyle name="Accent3" xfId="22" builtinId="37" customBuiltin="1"/>
    <cellStyle name="Accent4" xfId="26" builtinId="41" customBuiltin="1"/>
    <cellStyle name="Accent5" xfId="30" builtinId="45" customBuiltin="1"/>
    <cellStyle name="Accent6" xfId="34" builtinId="49" customBuiltin="1"/>
    <cellStyle name="Bad" xfId="3" builtinId="27" customBuiltin="1"/>
    <cellStyle name="Calculation" xfId="7" builtinId="22" customBuiltin="1"/>
    <cellStyle name="Check Cell" xfId="9" builtinId="23" customBuiltin="1"/>
    <cellStyle name="Comma" xfId="38" builtinId="3" customBuiltin="1"/>
    <cellStyle name="Comma [0]" xfId="39" builtinId="6" customBuiltin="1"/>
    <cellStyle name="Currency" xfId="40" builtinId="4" customBuiltin="1"/>
    <cellStyle name="Currency [0]" xfId="41" builtinId="7" customBuiltin="1"/>
    <cellStyle name="Explanatory Text" xfId="12" builtinId="53" customBuiltin="1"/>
    <cellStyle name="Good" xfId="2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Input" xfId="5" builtinId="20" customBuiltin="1"/>
    <cellStyle name="Linked Cell" xfId="8" builtinId="24" customBuiltin="1"/>
    <cellStyle name="Neutral" xfId="4" builtinId="28" customBuiltin="1"/>
    <cellStyle name="Normal" xfId="0" builtinId="0" customBuiltin="1"/>
    <cellStyle name="Note" xfId="11" builtinId="10" customBuiltin="1"/>
    <cellStyle name="Output" xfId="6" builtinId="21" customBuiltin="1"/>
    <cellStyle name="Percent" xfId="42" builtinId="5" customBuiltin="1"/>
    <cellStyle name="Title" xfId="1" builtinId="15" customBuiltin="1"/>
    <cellStyle name="Total" xfId="13" builtinId="25" customBuiltin="1"/>
    <cellStyle name="Warning Text" xfId="10" builtinId="11" customBuiltin="1"/>
  </cellStyles>
  <dxfs count="9">
    <dxf>
      <numFmt numFmtId="19" formatCode="yyyy/mm/dd"/>
    </dxf>
    <dxf>
      <border>
        <left style="thin">
          <color theme="0" tint="-0.24994659260841701"/>
        </left>
        <right style="thin">
          <color theme="0" tint="-0.24994659260841701"/>
        </right>
      </border>
    </dxf>
    <dxf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 patternType="solid">
          <bgColor rgb="FFF0F0F0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 tint="0.14996795556505021"/>
      </font>
      <fill>
        <patternFill>
          <bgColor rgb="FFCDCDCD"/>
        </patternFill>
      </fill>
      <border>
        <top style="thin">
          <color theme="1" tint="0.34998626667073579"/>
        </top>
        <bottom style="thin">
          <color theme="1" tint="0.34998626667073579"/>
        </bottom>
      </border>
    </dxf>
    <dxf>
      <font>
        <b val="0"/>
        <i val="0"/>
        <color theme="1" tint="0.14996795556505021"/>
      </font>
      <fill>
        <patternFill patternType="solid">
          <fgColor theme="5"/>
          <bgColor theme="5"/>
        </patternFill>
      </fill>
      <border>
        <top style="thin">
          <color theme="1" tint="0.34998626667073579"/>
        </top>
        <bottom style="thin">
          <color theme="1" tint="0.34998626667073579"/>
        </bottom>
      </border>
    </dxf>
    <dxf>
      <font>
        <color theme="1" tint="0.24994659260841701"/>
      </font>
      <border>
        <top/>
        <bottom/>
      </border>
    </dxf>
  </dxfs>
  <tableStyles count="1" defaultTableStyle="TableStyleMedium2" defaultPivotStyle="PivotStyleLight16">
    <tableStyle name="TableStyleNodewise" pivot="0" count="8" xr9:uid="{9D15CB6A-2AD8-4807-BDFE-929EB5A86EB1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secondColumnStripe" dxfId="1"/>
    </tableStyle>
  </tableStyles>
  <colors>
    <mruColors>
      <color rgb="FFFFEB9C"/>
      <color rgb="FFFFFFFA"/>
      <color rgb="FF7DFFC4"/>
      <color rgb="FF9B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744A2F-4154-4C7E-9CA4-43636A22D55F}" name="Table1" displayName="Table1" ref="A8:N55" totalsRowShown="0" headerRowCellStyle="Normal" dataCellStyle="Normal">
  <autoFilter ref="A8:N55" xr:uid="{71D736BD-EA8D-48D2-B500-42BC8680ABB1}"/>
  <tableColumns count="14">
    <tableColumn id="21" xr3:uid="{E4A56407-1D3D-4513-9213-4AFF4A6D04EB}" name="Material" dataCellStyle="Normal"/>
    <tableColumn id="2" xr3:uid="{A6A6621E-15A7-4DE3-B254-63FF6D0FD7B2}" name="Material description" dataCellStyle="Normal"/>
    <tableColumn id="20" xr3:uid="{B20E8DAE-15EE-465A-A123-F20A6F82A308}" name="Category manager" dataCellStyle="Normal">
      <calculatedColumnFormula>IFERROR(VLOOKUP(Table1[[#This Row],[Sub category]],Table2[],MATCH(Table2[[#Headers],[Category manager]],Table2[#Headers],0),0),"")</calculatedColumnFormula>
    </tableColumn>
    <tableColumn id="23" xr3:uid="{8ED7BBCF-05FE-462F-B22E-6AB6736B9533}" name="Buyer" dataCellStyle="Normal">
      <calculatedColumnFormula>IFERROR(VLOOKUP(Table1[[#This Row],[Supplier]],Table3[],MATCH(Table3[[#Headers],[Buyer]],Table3[#Headers],0),0),"")</calculatedColumnFormula>
    </tableColumn>
    <tableColumn id="7" xr3:uid="{B94FE087-73BB-46F3-B209-331D23075E76}" name="Sub category" dataCellStyle="Normal"/>
    <tableColumn id="9" xr3:uid="{50B645F2-E498-4268-BEE4-1C563A7E2AB6}" name="Category" dataCellStyle="Normal">
      <calculatedColumnFormula>IFERROR(VLOOKUP(Table1[[#This Row],[Sub category]],Table2[],MATCH(Table2[[#Headers],[Category]],Table2[#Headers],0),0),"")</calculatedColumnFormula>
    </tableColumn>
    <tableColumn id="19" xr3:uid="{B6F0DCB7-7523-4596-96D9-4FFB5B907FE4}" name="Supplier price" dataCellStyle="Normal"/>
    <tableColumn id="1" xr3:uid="{4660D43C-A822-4F8C-8590-184BE1C8FF35}" name="Currency" dataCellStyle="Normal"/>
    <tableColumn id="11" xr3:uid="{08A1621C-8782-48F6-8B11-7FBFED28C9DA}" name="First order" dataCellStyle="Normal"/>
    <tableColumn id="3" xr3:uid="{59BD8C88-6E26-4FE8-A6A6-A1AA9EE65C72}" name="Minimum order quantity" dataCellStyle="Normal"/>
    <tableColumn id="14" xr3:uid="{836B4FCE-A4CD-46C7-9981-01C96C13A306}" name="Supplier" dataCellStyle="Normal"/>
    <tableColumn id="13" xr3:uid="{E3C20D56-F3ED-43AB-8DBF-4756AA621749}" name="Initial forecast" dataCellStyle="Normal"/>
    <tableColumn id="22" xr3:uid="{19E1372E-4C92-491A-9F72-B354B69FF2F8}" name="Delivery date" dataDxfId="0" dataCellStyle="Normal"/>
    <tableColumn id="10" xr3:uid="{FA07D56D-905D-486B-BB78-BB1621A56429}" name="Deadline delta" dataCellStyle="Normal">
      <calculatedColumnFormula>IF(ISBLANK(Table1[[#This Row],[Delivery date]]),"",deliveryDeadlineDate-Table1[[#This Row],[Delivery date]])</calculatedColumnFormula>
    </tableColumn>
  </tableColumns>
  <tableStyleInfo name="TableStyleNodew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1CB74F-C2F1-4E77-9BD4-9D9BC41BB619}" name="Table2" displayName="Table2" ref="E1:G18" totalsRowShown="0" headerRowCellStyle="Normal" dataCellStyle="Normal">
  <autoFilter ref="E1:G18" xr:uid="{71D736BD-EA8D-48D2-B500-42BC8680ABB1}"/>
  <sortState ref="E2:G17">
    <sortCondition ref="F1:F17"/>
  </sortState>
  <tableColumns count="3">
    <tableColumn id="3" xr3:uid="{B0CC66BF-7420-47CE-A4B8-F7BB4092A19F}" name="Sub category" dataCellStyle="Normal"/>
    <tableColumn id="5" xr3:uid="{D7694227-5D60-4735-AD47-A5BDA5B69316}" name="Category" dataCellStyle="Normal"/>
    <tableColumn id="1" xr3:uid="{7181E4AF-1898-4ED8-BCB8-C6E38F584859}" name="Category manager" dataCellStyle="Normal"/>
  </tableColumns>
  <tableStyleInfo name="TableStyleNodew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6AAF287-4894-4653-BE4B-689FCA5F4E54}" name="Table3" displayName="Table3" ref="I1:J16" totalsRowShown="0">
  <autoFilter ref="I1:J16" xr:uid="{26457FEF-DB1E-484F-800A-A943C71FD7FA}"/>
  <tableColumns count="2">
    <tableColumn id="1" xr3:uid="{186F695A-C615-42E8-9E19-7D8719B211F6}" name="Supplier name"/>
    <tableColumn id="2" xr3:uid="{3BD137E7-2F7F-459A-9EDC-D7E5B7E688E3}" name="Buyer"/>
  </tableColumns>
  <tableStyleInfo name="TableStyleNodewis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heme 25">
      <a:dk1>
        <a:srgbClr val="262626"/>
      </a:dk1>
      <a:lt1>
        <a:srgbClr val="FFFFFF"/>
      </a:lt1>
      <a:dk2>
        <a:srgbClr val="262626"/>
      </a:dk2>
      <a:lt2>
        <a:srgbClr val="FFFFFF"/>
      </a:lt2>
      <a:accent1>
        <a:srgbClr val="FF5959"/>
      </a:accent1>
      <a:accent2>
        <a:srgbClr val="FFAC59"/>
      </a:accent2>
      <a:accent3>
        <a:srgbClr val="E7E200"/>
      </a:accent3>
      <a:accent4>
        <a:srgbClr val="ACFF59"/>
      </a:accent4>
      <a:accent5>
        <a:srgbClr val="59ACFF"/>
      </a:accent5>
      <a:accent6>
        <a:srgbClr val="7F739A"/>
      </a:accent6>
      <a:hlink>
        <a:srgbClr val="FFFFFF"/>
      </a:hlink>
      <a:folHlink>
        <a:srgbClr val="595959"/>
      </a:folHlink>
    </a:clrScheme>
    <a:fontScheme name="Nodewise Theme Fonts">
      <a:majorFont>
        <a:latin typeface="Nunito Sans SemiBold"/>
        <a:ea typeface=""/>
        <a:cs typeface=""/>
      </a:majorFont>
      <a:minorFont>
        <a:latin typeface="Nunito SemiBol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C53B-E913-444C-B371-58E071AE0EE3}">
  <dimension ref="A1:N55"/>
  <sheetViews>
    <sheetView showGridLines="0" tabSelected="1" zoomScaleNormal="100" workbookViewId="0">
      <selection activeCell="A2" sqref="A2"/>
    </sheetView>
  </sheetViews>
  <sheetFormatPr defaultRowHeight="13.5" x14ac:dyDescent="0.25"/>
  <cols>
    <col min="1" max="1" width="13.5703125" bestFit="1" customWidth="1"/>
    <col min="2" max="2" width="37.5703125" bestFit="1" customWidth="1"/>
    <col min="3" max="3" width="17.140625" bestFit="1" customWidth="1"/>
    <col min="4" max="4" width="14.42578125" bestFit="1" customWidth="1"/>
    <col min="5" max="5" width="24.140625" style="2" customWidth="1"/>
    <col min="6" max="6" width="27.7109375" style="2" customWidth="1"/>
    <col min="7" max="7" width="13.7109375" customWidth="1"/>
    <col min="8" max="8" width="10" style="2" customWidth="1"/>
    <col min="9" max="9" width="11" style="2" customWidth="1"/>
    <col min="10" max="10" width="21.7109375" style="2" customWidth="1"/>
    <col min="11" max="11" width="25" style="2" bestFit="1" customWidth="1"/>
    <col min="12" max="12" width="13.85546875" style="2" customWidth="1"/>
    <col min="13" max="13" width="13" style="2" customWidth="1"/>
    <col min="14" max="14" width="14" style="2" customWidth="1"/>
  </cols>
  <sheetData>
    <row r="1" spans="1:14" s="2" customFormat="1" x14ac:dyDescent="0.25"/>
    <row r="2" spans="1:14" s="2" customFormat="1" x14ac:dyDescent="0.25"/>
    <row r="3" spans="1:14" s="2" customFormat="1" x14ac:dyDescent="0.25"/>
    <row r="4" spans="1:14" s="2" customFormat="1" x14ac:dyDescent="0.25"/>
    <row r="5" spans="1:14" s="2" customFormat="1" x14ac:dyDescent="0.25"/>
    <row r="6" spans="1:14" s="2" customFormat="1" x14ac:dyDescent="0.25"/>
    <row r="7" spans="1:14" s="2" customFormat="1" x14ac:dyDescent="0.25"/>
    <row r="8" spans="1:14" x14ac:dyDescent="0.25">
      <c r="A8" s="2" t="s">
        <v>0</v>
      </c>
      <c r="B8" s="2" t="s">
        <v>1</v>
      </c>
      <c r="C8" s="2" t="s">
        <v>139</v>
      </c>
      <c r="D8" s="2" t="s">
        <v>140</v>
      </c>
      <c r="E8" s="2" t="s">
        <v>3</v>
      </c>
      <c r="F8" s="2" t="s">
        <v>2</v>
      </c>
      <c r="G8" s="2" t="s">
        <v>138</v>
      </c>
      <c r="H8" s="2" t="s">
        <v>5</v>
      </c>
      <c r="I8" s="2" t="s">
        <v>146</v>
      </c>
      <c r="J8" s="2" t="s">
        <v>147</v>
      </c>
      <c r="K8" s="2" t="s">
        <v>137</v>
      </c>
      <c r="L8" s="2" t="s">
        <v>148</v>
      </c>
      <c r="M8" s="2" t="s">
        <v>149</v>
      </c>
      <c r="N8" s="2" t="s">
        <v>155</v>
      </c>
    </row>
    <row r="9" spans="1:14" x14ac:dyDescent="0.25">
      <c r="A9" s="2" t="s">
        <v>132</v>
      </c>
      <c r="B9" s="2" t="s">
        <v>133</v>
      </c>
      <c r="C9" s="2" t="str">
        <f>IFERROR(VLOOKUP(Table1[[#This Row],[Sub category]],Table2[],MATCH(Table2[[#Headers],[Category manager]],Table2[#Headers],0),0),"")</f>
        <v>Bianca Hayden</v>
      </c>
      <c r="D9" s="2" t="str">
        <f>IFERROR(VLOOKUP(Table1[[#This Row],[Supplier]],Table3[],MATCH(Table3[[#Headers],[Buyer]],Table3[#Headers],0),0),"")</f>
        <v>Douglas Johnson</v>
      </c>
      <c r="E9" s="2" t="s">
        <v>129</v>
      </c>
      <c r="F9" s="2" t="str">
        <f>IFERROR(VLOOKUP(Table1[[#This Row],[Sub category]],Table2[],MATCH(Table2[[#Headers],[Category]],Table2[#Headers],0),0),"")</f>
        <v>Power</v>
      </c>
      <c r="G9" s="2">
        <v>24.04</v>
      </c>
      <c r="H9" s="2" t="s">
        <v>9</v>
      </c>
      <c r="I9" s="2">
        <v>250</v>
      </c>
      <c r="J9" s="2">
        <v>1</v>
      </c>
      <c r="K9" s="2" t="s">
        <v>131</v>
      </c>
      <c r="L9" s="2">
        <v>79</v>
      </c>
      <c r="M9" s="3">
        <v>43559</v>
      </c>
      <c r="N9" s="2">
        <f>IF(ISBLANK(Table1[[#This Row],[Delivery date]]),"",deliveryDeadlineDate-Table1[[#This Row],[Delivery date]])</f>
        <v>-4</v>
      </c>
    </row>
    <row r="10" spans="1:14" x14ac:dyDescent="0.25">
      <c r="A10" s="2" t="s">
        <v>59</v>
      </c>
      <c r="B10" s="2" t="s">
        <v>60</v>
      </c>
      <c r="C10" s="2" t="str">
        <f>IFERROR(VLOOKUP(Table1[[#This Row],[Sub category]],Table2[],MATCH(Table2[[#Headers],[Category manager]],Table2[#Headers],0),0),"")</f>
        <v>Ellen Edwards</v>
      </c>
      <c r="D10" s="2" t="str">
        <f>IFERROR(VLOOKUP(Table1[[#This Row],[Supplier]],Table3[],MATCH(Table3[[#Headers],[Buyer]],Table3[#Headers],0),0),"")</f>
        <v>Douglas Johnson</v>
      </c>
      <c r="E10" s="2" t="s">
        <v>50</v>
      </c>
      <c r="F10" s="2" t="str">
        <f>IFERROR(VLOOKUP(Table1[[#This Row],[Sub category]],Table2[],MATCH(Table2[[#Headers],[Category]],Table2[#Headers],0),0),"")</f>
        <v>Electronic Components</v>
      </c>
      <c r="G10" s="2">
        <v>0.33</v>
      </c>
      <c r="H10" s="2" t="s">
        <v>9</v>
      </c>
      <c r="I10" s="2">
        <v>3970</v>
      </c>
      <c r="J10" s="2">
        <v>10</v>
      </c>
      <c r="K10" s="2" t="s">
        <v>51</v>
      </c>
      <c r="L10" s="2">
        <v>1323</v>
      </c>
      <c r="M10" s="3">
        <v>43551</v>
      </c>
      <c r="N10" s="2">
        <f>IF(ISBLANK(Table1[[#This Row],[Delivery date]]),"",deliveryDeadlineDate-Table1[[#This Row],[Delivery date]])</f>
        <v>4</v>
      </c>
    </row>
    <row r="11" spans="1:14" x14ac:dyDescent="0.25">
      <c r="A11" s="2" t="s">
        <v>57</v>
      </c>
      <c r="B11" s="2" t="s">
        <v>58</v>
      </c>
      <c r="C11" s="2" t="str">
        <f>IFERROR(VLOOKUP(Table1[[#This Row],[Sub category]],Table2[],MATCH(Table2[[#Headers],[Category manager]],Table2[#Headers],0),0),"")</f>
        <v>Ellen Edwards</v>
      </c>
      <c r="D11" s="2" t="str">
        <f>IFERROR(VLOOKUP(Table1[[#This Row],[Supplier]],Table3[],MATCH(Table3[[#Headers],[Buyer]],Table3[#Headers],0),0),"")</f>
        <v>Douglas Johnson</v>
      </c>
      <c r="E11" s="2" t="s">
        <v>50</v>
      </c>
      <c r="F11" s="2" t="str">
        <f>IFERROR(VLOOKUP(Table1[[#This Row],[Sub category]],Table2[],MATCH(Table2[[#Headers],[Category]],Table2[#Headers],0),0),"")</f>
        <v>Electronic Components</v>
      </c>
      <c r="G11" s="2">
        <v>0.46</v>
      </c>
      <c r="H11" s="2" t="s">
        <v>9</v>
      </c>
      <c r="I11" s="2">
        <v>3720</v>
      </c>
      <c r="J11" s="2">
        <v>20</v>
      </c>
      <c r="K11" s="2" t="s">
        <v>51</v>
      </c>
      <c r="L11" s="2">
        <v>1239</v>
      </c>
      <c r="M11" s="3">
        <v>43560</v>
      </c>
      <c r="N11" s="2">
        <f>IF(ISBLANK(Table1[[#This Row],[Delivery date]]),"",deliveryDeadlineDate-Table1[[#This Row],[Delivery date]])</f>
        <v>-5</v>
      </c>
    </row>
    <row r="12" spans="1:14" x14ac:dyDescent="0.25">
      <c r="A12" s="2" t="s">
        <v>97</v>
      </c>
      <c r="B12" s="2" t="s">
        <v>98</v>
      </c>
      <c r="C12" s="2" t="str">
        <f>IFERROR(VLOOKUP(Table1[[#This Row],[Sub category]],Table2[],MATCH(Table2[[#Headers],[Category manager]],Table2[#Headers],0),0),"")</f>
        <v>Tony Smith</v>
      </c>
      <c r="D12" s="2" t="str">
        <f>IFERROR(VLOOKUP(Table1[[#This Row],[Supplier]],Table3[],MATCH(Table3[[#Headers],[Buyer]],Table3[#Headers],0),0),"")</f>
        <v>Selina Miller</v>
      </c>
      <c r="E12" s="2" t="s">
        <v>84</v>
      </c>
      <c r="F12" s="2" t="str">
        <f>IFERROR(VLOOKUP(Table1[[#This Row],[Sub category]],Table2[],MATCH(Table2[[#Headers],[Category]],Table2[#Headers],0),0),"")</f>
        <v>Mechanical Components</v>
      </c>
      <c r="G12" s="2"/>
      <c r="I12" s="2">
        <v>85</v>
      </c>
      <c r="J12" s="2">
        <v>1</v>
      </c>
      <c r="K12" s="2" t="s">
        <v>85</v>
      </c>
      <c r="L12" s="2">
        <v>28</v>
      </c>
      <c r="M12" s="3">
        <v>43563</v>
      </c>
      <c r="N12" s="2">
        <f>IF(ISBLANK(Table1[[#This Row],[Delivery date]]),"",deliveryDeadlineDate-Table1[[#This Row],[Delivery date]])</f>
        <v>-8</v>
      </c>
    </row>
    <row r="13" spans="1:14" x14ac:dyDescent="0.25">
      <c r="A13" s="2" t="s">
        <v>87</v>
      </c>
      <c r="B13" s="2" t="s">
        <v>88</v>
      </c>
      <c r="C13" s="2" t="str">
        <f>IFERROR(VLOOKUP(Table1[[#This Row],[Sub category]],Table2[],MATCH(Table2[[#Headers],[Category manager]],Table2[#Headers],0),0),"")</f>
        <v>Tony Smith</v>
      </c>
      <c r="D13" s="2" t="str">
        <f>IFERROR(VLOOKUP(Table1[[#This Row],[Supplier]],Table3[],MATCH(Table3[[#Headers],[Buyer]],Table3[#Headers],0),0),"")</f>
        <v>Selina Miller</v>
      </c>
      <c r="E13" s="2" t="s">
        <v>84</v>
      </c>
      <c r="F13" s="2" t="str">
        <f>IFERROR(VLOOKUP(Table1[[#This Row],[Sub category]],Table2[],MATCH(Table2[[#Headers],[Category]],Table2[#Headers],0),0),"")</f>
        <v>Mechanical Components</v>
      </c>
      <c r="G13" s="2"/>
      <c r="I13" s="2">
        <v>100</v>
      </c>
      <c r="J13" s="2">
        <v>1</v>
      </c>
      <c r="K13" s="2" t="s">
        <v>85</v>
      </c>
      <c r="L13" s="2">
        <v>33</v>
      </c>
      <c r="M13" s="3"/>
      <c r="N13" s="2" t="str">
        <f>IF(ISBLANK(Table1[[#This Row],[Delivery date]]),"",deliveryDeadlineDate-Table1[[#This Row],[Delivery date]])</f>
        <v/>
      </c>
    </row>
    <row r="14" spans="1:14" x14ac:dyDescent="0.25">
      <c r="A14" s="2" t="s">
        <v>99</v>
      </c>
      <c r="B14" s="2" t="s">
        <v>100</v>
      </c>
      <c r="C14" s="2" t="str">
        <f>IFERROR(VLOOKUP(Table1[[#This Row],[Sub category]],Table2[],MATCH(Table2[[#Headers],[Category manager]],Table2[#Headers],0),0),"")</f>
        <v>Tony Smith</v>
      </c>
      <c r="D14" s="2" t="str">
        <f>IFERROR(VLOOKUP(Table1[[#This Row],[Supplier]],Table3[],MATCH(Table3[[#Headers],[Buyer]],Table3[#Headers],0),0),"")</f>
        <v>Selina Miller</v>
      </c>
      <c r="E14" s="2" t="s">
        <v>84</v>
      </c>
      <c r="F14" s="2" t="str">
        <f>IFERROR(VLOOKUP(Table1[[#This Row],[Sub category]],Table2[],MATCH(Table2[[#Headers],[Category]],Table2[#Headers],0),0),"")</f>
        <v>Mechanical Components</v>
      </c>
      <c r="G14" s="2"/>
      <c r="I14" s="2">
        <v>95</v>
      </c>
      <c r="J14" s="2">
        <v>1</v>
      </c>
      <c r="K14" s="2" t="s">
        <v>85</v>
      </c>
      <c r="L14" s="2">
        <v>31</v>
      </c>
      <c r="M14" s="3">
        <v>43552</v>
      </c>
      <c r="N14" s="2">
        <f>IF(ISBLANK(Table1[[#This Row],[Delivery date]]),"",deliveryDeadlineDate-Table1[[#This Row],[Delivery date]])</f>
        <v>3</v>
      </c>
    </row>
    <row r="15" spans="1:14" x14ac:dyDescent="0.25">
      <c r="A15" s="2" t="s">
        <v>95</v>
      </c>
      <c r="B15" s="2" t="s">
        <v>96</v>
      </c>
      <c r="C15" s="2" t="str">
        <f>IFERROR(VLOOKUP(Table1[[#This Row],[Sub category]],Table2[],MATCH(Table2[[#Headers],[Category manager]],Table2[#Headers],0),0),"")</f>
        <v>Tony Smith</v>
      </c>
      <c r="D15" s="2" t="str">
        <f>IFERROR(VLOOKUP(Table1[[#This Row],[Supplier]],Table3[],MATCH(Table3[[#Headers],[Buyer]],Table3[#Headers],0),0),"")</f>
        <v>Kristina Hansen</v>
      </c>
      <c r="E15" s="2" t="s">
        <v>84</v>
      </c>
      <c r="F15" s="2" t="str">
        <f>IFERROR(VLOOKUP(Table1[[#This Row],[Sub category]],Table2[],MATCH(Table2[[#Headers],[Category]],Table2[#Headers],0),0),"")</f>
        <v>Mechanical Components</v>
      </c>
      <c r="G15" s="2"/>
      <c r="K15" s="2" t="s">
        <v>86</v>
      </c>
      <c r="M15" s="3"/>
      <c r="N15" s="2" t="str">
        <f>IF(ISBLANK(Table1[[#This Row],[Delivery date]]),"",deliveryDeadlineDate-Table1[[#This Row],[Delivery date]])</f>
        <v/>
      </c>
    </row>
    <row r="16" spans="1:14" x14ac:dyDescent="0.25">
      <c r="A16" s="2" t="s">
        <v>20</v>
      </c>
      <c r="B16" s="2" t="s">
        <v>21</v>
      </c>
      <c r="C16" s="2" t="str">
        <f>IFERROR(VLOOKUP(Table1[[#This Row],[Sub category]],Table2[],MATCH(Table2[[#Headers],[Category manager]],Table2[#Headers],0),0),"")</f>
        <v>Chris Hartman</v>
      </c>
      <c r="D16" s="2" t="str">
        <f>IFERROR(VLOOKUP(Table1[[#This Row],[Supplier]],Table3[],MATCH(Table3[[#Headers],[Buyer]],Table3[#Headers],0),0),"")</f>
        <v>Ashley Moore</v>
      </c>
      <c r="E16" s="2" t="s">
        <v>16</v>
      </c>
      <c r="F16" s="2" t="str">
        <f>IFERROR(VLOOKUP(Table1[[#This Row],[Sub category]],Table2[],MATCH(Table2[[#Headers],[Category]],Table2[#Headers],0),0),"")</f>
        <v>Cable Assemblies</v>
      </c>
      <c r="G16" s="2">
        <v>4.49</v>
      </c>
      <c r="H16" s="2" t="s">
        <v>9</v>
      </c>
      <c r="I16" s="2">
        <v>670</v>
      </c>
      <c r="J16" s="2">
        <v>10</v>
      </c>
      <c r="K16" s="2" t="s">
        <v>8</v>
      </c>
      <c r="L16" s="2">
        <v>222</v>
      </c>
      <c r="M16" s="3">
        <v>43556</v>
      </c>
      <c r="N16" s="2">
        <f>IF(ISBLANK(Table1[[#This Row],[Delivery date]]),"",deliveryDeadlineDate-Table1[[#This Row],[Delivery date]])</f>
        <v>-1</v>
      </c>
    </row>
    <row r="17" spans="1:14" x14ac:dyDescent="0.25">
      <c r="A17" s="2" t="s">
        <v>29</v>
      </c>
      <c r="B17" s="2" t="s">
        <v>30</v>
      </c>
      <c r="C17" s="2" t="str">
        <f>IFERROR(VLOOKUP(Table1[[#This Row],[Sub category]],Table2[],MATCH(Table2[[#Headers],[Category manager]],Table2[#Headers],0),0),"")</f>
        <v>Francis Lozano</v>
      </c>
      <c r="D17" s="2" t="str">
        <f>IFERROR(VLOOKUP(Table1[[#This Row],[Supplier]],Table3[],MATCH(Table3[[#Headers],[Buyer]],Table3[#Headers],0),0),"")</f>
        <v>Ashley Moore</v>
      </c>
      <c r="E17" s="2" t="s">
        <v>31</v>
      </c>
      <c r="F17" s="2" t="str">
        <f>IFERROR(VLOOKUP(Table1[[#This Row],[Sub category]],Table2[],MATCH(Table2[[#Headers],[Category]],Table2[#Headers],0),0),"")</f>
        <v>Circuit Boards</v>
      </c>
      <c r="G17" s="2">
        <v>57.64</v>
      </c>
      <c r="H17" s="2" t="s">
        <v>9</v>
      </c>
      <c r="I17" s="2">
        <v>200</v>
      </c>
      <c r="J17" s="2">
        <v>1</v>
      </c>
      <c r="K17" s="2" t="s">
        <v>28</v>
      </c>
      <c r="L17" s="2">
        <v>59</v>
      </c>
      <c r="M17" s="3">
        <v>43559</v>
      </c>
      <c r="N17" s="2">
        <f>IF(ISBLANK(Table1[[#This Row],[Delivery date]]),"",deliveryDeadlineDate-Table1[[#This Row],[Delivery date]])</f>
        <v>-4</v>
      </c>
    </row>
    <row r="18" spans="1:14" x14ac:dyDescent="0.25">
      <c r="A18" s="2" t="s">
        <v>117</v>
      </c>
      <c r="B18" s="2" t="s">
        <v>118</v>
      </c>
      <c r="C18" s="2" t="str">
        <f>IFERROR(VLOOKUP(Table1[[#This Row],[Sub category]],Table2[],MATCH(Table2[[#Headers],[Category manager]],Table2[#Headers],0),0),"")</f>
        <v>Tony Smith</v>
      </c>
      <c r="D18" s="2" t="str">
        <f>IFERROR(VLOOKUP(Table1[[#This Row],[Supplier]],Table3[],MATCH(Table3[[#Headers],[Buyer]],Table3[#Headers],0),0),"")</f>
        <v>Douglas Johnson</v>
      </c>
      <c r="E18" s="2" t="s">
        <v>106</v>
      </c>
      <c r="F18" s="2" t="str">
        <f>IFERROR(VLOOKUP(Table1[[#This Row],[Sub category]],Table2[],MATCH(Table2[[#Headers],[Category]],Table2[#Headers],0),0),"")</f>
        <v>Mechanical Components</v>
      </c>
      <c r="G18" s="2">
        <v>2</v>
      </c>
      <c r="H18" s="2" t="s">
        <v>9</v>
      </c>
      <c r="I18" s="2">
        <v>2400</v>
      </c>
      <c r="J18" s="2">
        <v>200</v>
      </c>
      <c r="K18" s="2" t="s">
        <v>102</v>
      </c>
      <c r="L18" s="2">
        <v>791</v>
      </c>
      <c r="M18" s="3"/>
      <c r="N18" s="2" t="str">
        <f>IF(ISBLANK(Table1[[#This Row],[Delivery date]]),"",deliveryDeadlineDate-Table1[[#This Row],[Delivery date]])</f>
        <v/>
      </c>
    </row>
    <row r="19" spans="1:14" x14ac:dyDescent="0.25">
      <c r="A19" s="2" t="s">
        <v>115</v>
      </c>
      <c r="B19" s="2" t="s">
        <v>116</v>
      </c>
      <c r="C19" s="2" t="str">
        <f>IFERROR(VLOOKUP(Table1[[#This Row],[Sub category]],Table2[],MATCH(Table2[[#Headers],[Category manager]],Table2[#Headers],0),0),"")</f>
        <v>Tony Smith</v>
      </c>
      <c r="D19" s="2" t="str">
        <f>IFERROR(VLOOKUP(Table1[[#This Row],[Supplier]],Table3[],MATCH(Table3[[#Headers],[Buyer]],Table3[#Headers],0),0),"")</f>
        <v>Douglas Johnson</v>
      </c>
      <c r="E19" s="2" t="s">
        <v>106</v>
      </c>
      <c r="F19" s="2" t="str">
        <f>IFERROR(VLOOKUP(Table1[[#This Row],[Sub category]],Table2[],MATCH(Table2[[#Headers],[Category]],Table2[#Headers],0),0),"")</f>
        <v>Mechanical Components</v>
      </c>
      <c r="G19" s="2">
        <v>1.56</v>
      </c>
      <c r="H19" s="2" t="s">
        <v>9</v>
      </c>
      <c r="I19" s="2">
        <v>2400</v>
      </c>
      <c r="J19" s="2">
        <v>100</v>
      </c>
      <c r="K19" s="2" t="s">
        <v>102</v>
      </c>
      <c r="L19" s="2">
        <v>808</v>
      </c>
      <c r="M19" s="3"/>
      <c r="N19" s="2" t="str">
        <f>IF(ISBLANK(Table1[[#This Row],[Delivery date]]),"",deliveryDeadlineDate-Table1[[#This Row],[Delivery date]])</f>
        <v/>
      </c>
    </row>
    <row r="20" spans="1:14" x14ac:dyDescent="0.25">
      <c r="A20" s="2" t="s">
        <v>47</v>
      </c>
      <c r="B20" s="2" t="s">
        <v>48</v>
      </c>
      <c r="C20" s="2" t="str">
        <f>IFERROR(VLOOKUP(Table1[[#This Row],[Sub category]],Table2[],MATCH(Table2[[#Headers],[Category manager]],Table2[#Headers],0),0),"")</f>
        <v/>
      </c>
      <c r="D20" s="2" t="str">
        <f>IFERROR(VLOOKUP(Table1[[#This Row],[Supplier]],Table3[],MATCH(Table3[[#Headers],[Buyer]],Table3[#Headers],0),0),"")</f>
        <v/>
      </c>
      <c r="F20" s="2" t="str">
        <f>IFERROR(VLOOKUP(Table1[[#This Row],[Sub category]],Table2[],MATCH(Table2[[#Headers],[Category]],Table2[#Headers],0),0),"")</f>
        <v/>
      </c>
      <c r="G20" s="2"/>
      <c r="M20" s="3"/>
      <c r="N20" s="2" t="str">
        <f>IF(ISBLANK(Table1[[#This Row],[Delivery date]]),"",deliveryDeadlineDate-Table1[[#This Row],[Delivery date]])</f>
        <v/>
      </c>
    </row>
    <row r="21" spans="1:14" x14ac:dyDescent="0.25">
      <c r="A21" s="2" t="s">
        <v>14</v>
      </c>
      <c r="B21" s="2" t="s">
        <v>15</v>
      </c>
      <c r="C21" s="2" t="str">
        <f>IFERROR(VLOOKUP(Table1[[#This Row],[Sub category]],Table2[],MATCH(Table2[[#Headers],[Category manager]],Table2[#Headers],0),0),"")</f>
        <v>Chris Hartman</v>
      </c>
      <c r="D21" s="2" t="str">
        <f>IFERROR(VLOOKUP(Table1[[#This Row],[Supplier]],Table3[],MATCH(Table3[[#Headers],[Buyer]],Table3[#Headers],0),0),"")</f>
        <v>Ashley Moore</v>
      </c>
      <c r="E21" s="2" t="s">
        <v>7</v>
      </c>
      <c r="F21" s="2" t="str">
        <f>IFERROR(VLOOKUP(Table1[[#This Row],[Sub category]],Table2[],MATCH(Table2[[#Headers],[Category]],Table2[#Headers],0),0),"")</f>
        <v>Cable Assemblies</v>
      </c>
      <c r="G21" s="2">
        <v>9.35</v>
      </c>
      <c r="H21" s="2" t="s">
        <v>9</v>
      </c>
      <c r="I21" s="2">
        <v>222</v>
      </c>
      <c r="J21" s="2">
        <v>1</v>
      </c>
      <c r="K21" s="2" t="s">
        <v>8</v>
      </c>
      <c r="L21" s="2">
        <v>74</v>
      </c>
      <c r="M21" s="3">
        <v>43557</v>
      </c>
      <c r="N21" s="2">
        <f>IF(ISBLANK(Table1[[#This Row],[Delivery date]]),"",deliveryDeadlineDate-Table1[[#This Row],[Delivery date]])</f>
        <v>-2</v>
      </c>
    </row>
    <row r="22" spans="1:14" x14ac:dyDescent="0.25">
      <c r="A22" s="2" t="s">
        <v>44</v>
      </c>
      <c r="B22" s="2" t="s">
        <v>45</v>
      </c>
      <c r="C22" s="2" t="str">
        <f>IFERROR(VLOOKUP(Table1[[#This Row],[Sub category]],Table2[],MATCH(Table2[[#Headers],[Category manager]],Table2[#Headers],0),0),"")</f>
        <v>Bianca Hayden</v>
      </c>
      <c r="D22" s="2" t="str">
        <f>IFERROR(VLOOKUP(Table1[[#This Row],[Supplier]],Table3[],MATCH(Table3[[#Headers],[Buyer]],Table3[#Headers],0),0),"")</f>
        <v>Ashley Moore</v>
      </c>
      <c r="E22" s="2" t="s">
        <v>39</v>
      </c>
      <c r="F22" s="2" t="str">
        <f>IFERROR(VLOOKUP(Table1[[#This Row],[Sub category]],Table2[],MATCH(Table2[[#Headers],[Category]],Table2[#Headers],0),0),"")</f>
        <v>Connectors</v>
      </c>
      <c r="G22" s="2">
        <v>0.98</v>
      </c>
      <c r="H22" s="2" t="s">
        <v>9</v>
      </c>
      <c r="I22" s="2">
        <v>1020</v>
      </c>
      <c r="J22" s="2">
        <v>10</v>
      </c>
      <c r="K22" s="2" t="s">
        <v>28</v>
      </c>
      <c r="L22" s="2">
        <v>339</v>
      </c>
      <c r="M22" s="3">
        <v>43552</v>
      </c>
      <c r="N22" s="2">
        <f>IF(ISBLANK(Table1[[#This Row],[Delivery date]]),"",deliveryDeadlineDate-Table1[[#This Row],[Delivery date]])</f>
        <v>3</v>
      </c>
    </row>
    <row r="23" spans="1:14" x14ac:dyDescent="0.25">
      <c r="A23" s="2" t="s">
        <v>18</v>
      </c>
      <c r="B23" s="2" t="s">
        <v>19</v>
      </c>
      <c r="C23" s="2" t="str">
        <f>IFERROR(VLOOKUP(Table1[[#This Row],[Sub category]],Table2[],MATCH(Table2[[#Headers],[Category manager]],Table2[#Headers],0),0),"")</f>
        <v>Chris Hartman</v>
      </c>
      <c r="D23" s="2" t="str">
        <f>IFERROR(VLOOKUP(Table1[[#This Row],[Supplier]],Table3[],MATCH(Table3[[#Headers],[Buyer]],Table3[#Headers],0),0),"")</f>
        <v>Ashley Moore</v>
      </c>
      <c r="E23" s="2" t="s">
        <v>16</v>
      </c>
      <c r="F23" s="2" t="str">
        <f>IFERROR(VLOOKUP(Table1[[#This Row],[Sub category]],Table2[],MATCH(Table2[[#Headers],[Category]],Table2[#Headers],0),0),"")</f>
        <v>Cable Assemblies</v>
      </c>
      <c r="G23" s="2">
        <v>5.85</v>
      </c>
      <c r="H23" s="2" t="s">
        <v>9</v>
      </c>
      <c r="I23" s="2">
        <v>570</v>
      </c>
      <c r="J23" s="2">
        <v>10</v>
      </c>
      <c r="K23" s="2" t="s">
        <v>8</v>
      </c>
      <c r="L23" s="2">
        <v>190</v>
      </c>
      <c r="M23" s="3">
        <v>43551</v>
      </c>
      <c r="N23" s="2">
        <f>IF(ISBLANK(Table1[[#This Row],[Delivery date]]),"",deliveryDeadlineDate-Table1[[#This Row],[Delivery date]])</f>
        <v>4</v>
      </c>
    </row>
    <row r="24" spans="1:14" x14ac:dyDescent="0.25">
      <c r="A24" s="2" t="s">
        <v>12</v>
      </c>
      <c r="B24" s="2" t="s">
        <v>13</v>
      </c>
      <c r="C24" s="2" t="str">
        <f>IFERROR(VLOOKUP(Table1[[#This Row],[Sub category]],Table2[],MATCH(Table2[[#Headers],[Category manager]],Table2[#Headers],0),0),"")</f>
        <v>Chris Hartman</v>
      </c>
      <c r="D24" s="2" t="str">
        <f>IFERROR(VLOOKUP(Table1[[#This Row],[Supplier]],Table3[],MATCH(Table3[[#Headers],[Buyer]],Table3[#Headers],0),0),"")</f>
        <v>Ashley Moore</v>
      </c>
      <c r="E24" s="2" t="s">
        <v>7</v>
      </c>
      <c r="F24" s="2" t="str">
        <f>IFERROR(VLOOKUP(Table1[[#This Row],[Sub category]],Table2[],MATCH(Table2[[#Headers],[Category]],Table2[#Headers],0),0),"")</f>
        <v>Cable Assemblies</v>
      </c>
      <c r="G24" s="2">
        <v>7.04</v>
      </c>
      <c r="H24" s="2" t="s">
        <v>9</v>
      </c>
      <c r="I24" s="2">
        <v>275</v>
      </c>
      <c r="J24" s="2">
        <v>1</v>
      </c>
      <c r="K24" s="2" t="s">
        <v>8</v>
      </c>
      <c r="L24" s="2">
        <v>91</v>
      </c>
      <c r="M24" s="3">
        <v>43549</v>
      </c>
      <c r="N24" s="2">
        <f>IF(ISBLANK(Table1[[#This Row],[Delivery date]]),"",deliveryDeadlineDate-Table1[[#This Row],[Delivery date]])</f>
        <v>6</v>
      </c>
    </row>
    <row r="25" spans="1:14" x14ac:dyDescent="0.25">
      <c r="A25" s="2" t="s">
        <v>89</v>
      </c>
      <c r="B25" s="2" t="s">
        <v>90</v>
      </c>
      <c r="C25" s="2" t="str">
        <f>IFERROR(VLOOKUP(Table1[[#This Row],[Sub category]],Table2[],MATCH(Table2[[#Headers],[Category manager]],Table2[#Headers],0),0),"")</f>
        <v>Tony Smith</v>
      </c>
      <c r="D25" s="2" t="str">
        <f>IFERROR(VLOOKUP(Table1[[#This Row],[Supplier]],Table3[],MATCH(Table3[[#Headers],[Buyer]],Table3[#Headers],0),0),"")</f>
        <v>Kristina Hansen</v>
      </c>
      <c r="E25" s="2" t="s">
        <v>84</v>
      </c>
      <c r="F25" s="2" t="str">
        <f>IFERROR(VLOOKUP(Table1[[#This Row],[Sub category]],Table2[],MATCH(Table2[[#Headers],[Category]],Table2[#Headers],0),0),"")</f>
        <v>Mechanical Components</v>
      </c>
      <c r="G25" s="2">
        <v>40.57</v>
      </c>
      <c r="H25" s="2" t="s">
        <v>9</v>
      </c>
      <c r="I25" s="2">
        <v>100</v>
      </c>
      <c r="J25" s="2">
        <v>1</v>
      </c>
      <c r="K25" s="2" t="s">
        <v>86</v>
      </c>
      <c r="L25" s="2">
        <v>33</v>
      </c>
      <c r="M25" s="3">
        <v>43553</v>
      </c>
      <c r="N25" s="2">
        <f>IF(ISBLANK(Table1[[#This Row],[Delivery date]]),"",deliveryDeadlineDate-Table1[[#This Row],[Delivery date]])</f>
        <v>2</v>
      </c>
    </row>
    <row r="26" spans="1:14" x14ac:dyDescent="0.25">
      <c r="A26" s="2" t="s">
        <v>113</v>
      </c>
      <c r="B26" s="2" t="s">
        <v>114</v>
      </c>
      <c r="C26" s="2" t="str">
        <f>IFERROR(VLOOKUP(Table1[[#This Row],[Sub category]],Table2[],MATCH(Table2[[#Headers],[Category manager]],Table2[#Headers],0),0),"")</f>
        <v>Tony Smith</v>
      </c>
      <c r="D26" s="2" t="str">
        <f>IFERROR(VLOOKUP(Table1[[#This Row],[Supplier]],Table3[],MATCH(Table3[[#Headers],[Buyer]],Table3[#Headers],0),0),"")</f>
        <v>Douglas Johnson</v>
      </c>
      <c r="E26" s="2" t="s">
        <v>106</v>
      </c>
      <c r="F26" s="2" t="str">
        <f>IFERROR(VLOOKUP(Table1[[#This Row],[Sub category]],Table2[],MATCH(Table2[[#Headers],[Category]],Table2[#Headers],0),0),"")</f>
        <v>Mechanical Components</v>
      </c>
      <c r="G26" s="2">
        <v>1.19</v>
      </c>
      <c r="H26" s="2" t="s">
        <v>9</v>
      </c>
      <c r="I26" s="2">
        <v>2600</v>
      </c>
      <c r="J26" s="2">
        <v>100</v>
      </c>
      <c r="K26" s="2" t="s">
        <v>102</v>
      </c>
      <c r="L26" s="2">
        <v>870</v>
      </c>
      <c r="M26" s="3">
        <v>43550</v>
      </c>
      <c r="N26" s="2">
        <f>IF(ISBLANK(Table1[[#This Row],[Delivery date]]),"",deliveryDeadlineDate-Table1[[#This Row],[Delivery date]])</f>
        <v>5</v>
      </c>
    </row>
    <row r="27" spans="1:14" x14ac:dyDescent="0.25">
      <c r="A27" s="2" t="s">
        <v>107</v>
      </c>
      <c r="B27" s="2" t="s">
        <v>108</v>
      </c>
      <c r="C27" s="2" t="str">
        <f>IFERROR(VLOOKUP(Table1[[#This Row],[Sub category]],Table2[],MATCH(Table2[[#Headers],[Category manager]],Table2[#Headers],0),0),"")</f>
        <v>Tony Smith</v>
      </c>
      <c r="D27" s="2" t="str">
        <f>IFERROR(VLOOKUP(Table1[[#This Row],[Supplier]],Table3[],MATCH(Table3[[#Headers],[Buyer]],Table3[#Headers],0),0),"")</f>
        <v/>
      </c>
      <c r="E27" s="2" t="s">
        <v>106</v>
      </c>
      <c r="F27" s="2" t="str">
        <f>IFERROR(VLOOKUP(Table1[[#This Row],[Sub category]],Table2[],MATCH(Table2[[#Headers],[Category]],Table2[#Headers],0),0),"")</f>
        <v>Mechanical Components</v>
      </c>
      <c r="G27" s="2"/>
      <c r="L27" s="2">
        <v>726</v>
      </c>
      <c r="M27" s="3"/>
      <c r="N27" s="2" t="str">
        <f>IF(ISBLANK(Table1[[#This Row],[Delivery date]]),"",deliveryDeadlineDate-Table1[[#This Row],[Delivery date]])</f>
        <v/>
      </c>
    </row>
    <row r="28" spans="1:14" x14ac:dyDescent="0.25">
      <c r="A28" s="2" t="s">
        <v>121</v>
      </c>
      <c r="B28" s="2" t="s">
        <v>122</v>
      </c>
      <c r="C28" s="2" t="str">
        <f>IFERROR(VLOOKUP(Table1[[#This Row],[Sub category]],Table2[],MATCH(Table2[[#Headers],[Category manager]],Table2[#Headers],0),0),"")</f>
        <v>Tony Smith</v>
      </c>
      <c r="D28" s="2" t="str">
        <f>IFERROR(VLOOKUP(Table1[[#This Row],[Supplier]],Table3[],MATCH(Table3[[#Headers],[Buyer]],Table3[#Headers],0),0),"")</f>
        <v/>
      </c>
      <c r="E28" s="2" t="s">
        <v>106</v>
      </c>
      <c r="F28" s="2" t="str">
        <f>IFERROR(VLOOKUP(Table1[[#This Row],[Sub category]],Table2[],MATCH(Table2[[#Headers],[Category]],Table2[#Headers],0),0),"")</f>
        <v>Mechanical Components</v>
      </c>
      <c r="G28" s="2"/>
      <c r="L28" s="2">
        <v>824</v>
      </c>
      <c r="M28" s="3"/>
      <c r="N28" s="2" t="str">
        <f>IF(ISBLANK(Table1[[#This Row],[Delivery date]]),"",deliveryDeadlineDate-Table1[[#This Row],[Delivery date]])</f>
        <v/>
      </c>
    </row>
    <row r="29" spans="1:14" x14ac:dyDescent="0.25">
      <c r="A29" s="2" t="s">
        <v>111</v>
      </c>
      <c r="B29" s="2" t="s">
        <v>112</v>
      </c>
      <c r="C29" s="2" t="str">
        <f>IFERROR(VLOOKUP(Table1[[#This Row],[Sub category]],Table2[],MATCH(Table2[[#Headers],[Category manager]],Table2[#Headers],0),0),"")</f>
        <v>Tony Smith</v>
      </c>
      <c r="D29" s="2" t="str">
        <f>IFERROR(VLOOKUP(Table1[[#This Row],[Supplier]],Table3[],MATCH(Table3[[#Headers],[Buyer]],Table3[#Headers],0),0),"")</f>
        <v/>
      </c>
      <c r="E29" s="2" t="s">
        <v>106</v>
      </c>
      <c r="F29" s="2" t="str">
        <f>IFERROR(VLOOKUP(Table1[[#This Row],[Sub category]],Table2[],MATCH(Table2[[#Headers],[Category]],Table2[#Headers],0),0),"")</f>
        <v>Mechanical Components</v>
      </c>
      <c r="G29" s="2"/>
      <c r="L29" s="2">
        <v>611</v>
      </c>
      <c r="M29" s="3"/>
      <c r="N29" s="2" t="str">
        <f>IF(ISBLANK(Table1[[#This Row],[Delivery date]]),"",deliveryDeadlineDate-Table1[[#This Row],[Delivery date]])</f>
        <v/>
      </c>
    </row>
    <row r="30" spans="1:14" x14ac:dyDescent="0.25">
      <c r="A30" s="2" t="s">
        <v>109</v>
      </c>
      <c r="B30" s="2" t="s">
        <v>110</v>
      </c>
      <c r="C30" s="2" t="str">
        <f>IFERROR(VLOOKUP(Table1[[#This Row],[Sub category]],Table2[],MATCH(Table2[[#Headers],[Category manager]],Table2[#Headers],0),0),"")</f>
        <v/>
      </c>
      <c r="D30" s="2" t="str">
        <f>IFERROR(VLOOKUP(Table1[[#This Row],[Supplier]],Table3[],MATCH(Table3[[#Headers],[Buyer]],Table3[#Headers],0),0),"")</f>
        <v/>
      </c>
      <c r="F30" s="2" t="str">
        <f>IFERROR(VLOOKUP(Table1[[#This Row],[Sub category]],Table2[],MATCH(Table2[[#Headers],[Category]],Table2[#Headers],0),0),"")</f>
        <v/>
      </c>
      <c r="G30" s="2"/>
      <c r="L30" s="2">
        <v>755</v>
      </c>
      <c r="M30" s="3"/>
      <c r="N30" s="2" t="str">
        <f>IF(ISBLANK(Table1[[#This Row],[Delivery date]]),"",deliveryDeadlineDate-Table1[[#This Row],[Delivery date]])</f>
        <v/>
      </c>
    </row>
    <row r="31" spans="1:14" x14ac:dyDescent="0.25">
      <c r="A31" s="2" t="s">
        <v>103</v>
      </c>
      <c r="B31" s="2" t="s">
        <v>104</v>
      </c>
      <c r="C31" s="2" t="str">
        <f>IFERROR(VLOOKUP(Table1[[#This Row],[Sub category]],Table2[],MATCH(Table2[[#Headers],[Category manager]],Table2[#Headers],0),0),"")</f>
        <v>Tony Smith</v>
      </c>
      <c r="D31" s="2" t="str">
        <f>IFERROR(VLOOKUP(Table1[[#This Row],[Supplier]],Table3[],MATCH(Table3[[#Headers],[Buyer]],Table3[#Headers],0),0),"")</f>
        <v>Ashley Moore</v>
      </c>
      <c r="E31" s="2" t="s">
        <v>101</v>
      </c>
      <c r="F31" s="2" t="str">
        <f>IFERROR(VLOOKUP(Table1[[#This Row],[Sub category]],Table2[],MATCH(Table2[[#Headers],[Category]],Table2[#Headers],0),0),"")</f>
        <v>Mechanical Components</v>
      </c>
      <c r="G31" s="2">
        <v>1.61</v>
      </c>
      <c r="H31" s="2" t="s">
        <v>9</v>
      </c>
      <c r="I31" s="2">
        <v>4700</v>
      </c>
      <c r="J31" s="2">
        <v>100</v>
      </c>
      <c r="K31" s="2" t="s">
        <v>105</v>
      </c>
      <c r="L31" s="2">
        <v>1583</v>
      </c>
      <c r="M31" s="3">
        <v>43558</v>
      </c>
      <c r="N31" s="2">
        <f>IF(ISBLANK(Table1[[#This Row],[Delivery date]]),"",deliveryDeadlineDate-Table1[[#This Row],[Delivery date]])</f>
        <v>-3</v>
      </c>
    </row>
    <row r="32" spans="1:14" x14ac:dyDescent="0.25">
      <c r="A32" s="2" t="s">
        <v>24</v>
      </c>
      <c r="B32" s="2" t="s">
        <v>25</v>
      </c>
      <c r="C32" s="2" t="str">
        <f>IFERROR(VLOOKUP(Table1[[#This Row],[Sub category]],Table2[],MATCH(Table2[[#Headers],[Category manager]],Table2[#Headers],0),0),"")</f>
        <v>Chris Hartman</v>
      </c>
      <c r="D32" s="2" t="str">
        <f>IFERROR(VLOOKUP(Table1[[#This Row],[Supplier]],Table3[],MATCH(Table3[[#Headers],[Buyer]],Table3[#Headers],0),0),"")</f>
        <v>Douglas Johnson</v>
      </c>
      <c r="E32" s="2" t="s">
        <v>16</v>
      </c>
      <c r="F32" s="2" t="str">
        <f>IFERROR(VLOOKUP(Table1[[#This Row],[Sub category]],Table2[],MATCH(Table2[[#Headers],[Category]],Table2[#Headers],0),0),"")</f>
        <v>Cable Assemblies</v>
      </c>
      <c r="G32" s="2">
        <v>4.4800000000000004</v>
      </c>
      <c r="H32" s="2" t="s">
        <v>9</v>
      </c>
      <c r="I32" s="2">
        <v>786</v>
      </c>
      <c r="J32" s="2">
        <v>1</v>
      </c>
      <c r="K32" s="2" t="s">
        <v>17</v>
      </c>
      <c r="L32" s="2">
        <v>262</v>
      </c>
      <c r="M32" s="3">
        <v>43549</v>
      </c>
      <c r="N32" s="2">
        <f>IF(ISBLANK(Table1[[#This Row],[Delivery date]]),"",deliveryDeadlineDate-Table1[[#This Row],[Delivery date]])</f>
        <v>6</v>
      </c>
    </row>
    <row r="33" spans="1:14" x14ac:dyDescent="0.25">
      <c r="A33" s="2" t="s">
        <v>22</v>
      </c>
      <c r="B33" s="2" t="s">
        <v>23</v>
      </c>
      <c r="C33" s="2" t="str">
        <f>IFERROR(VLOOKUP(Table1[[#This Row],[Sub category]],Table2[],MATCH(Table2[[#Headers],[Category manager]],Table2[#Headers],0),0),"")</f>
        <v>Chris Hartman</v>
      </c>
      <c r="D33" s="2" t="str">
        <f>IFERROR(VLOOKUP(Table1[[#This Row],[Supplier]],Table3[],MATCH(Table3[[#Headers],[Buyer]],Table3[#Headers],0),0),"")</f>
        <v>Ashley Moore</v>
      </c>
      <c r="E33" s="2" t="s">
        <v>16</v>
      </c>
      <c r="F33" s="2" t="str">
        <f>IFERROR(VLOOKUP(Table1[[#This Row],[Sub category]],Table2[],MATCH(Table2[[#Headers],[Category]],Table2[#Headers],0),0),"")</f>
        <v>Cable Assemblies</v>
      </c>
      <c r="G33" s="2">
        <v>4.5</v>
      </c>
      <c r="H33" s="2" t="s">
        <v>9</v>
      </c>
      <c r="I33" s="2">
        <v>670</v>
      </c>
      <c r="J33" s="2">
        <v>10</v>
      </c>
      <c r="K33" s="2" t="s">
        <v>8</v>
      </c>
      <c r="L33" s="2">
        <v>223</v>
      </c>
      <c r="M33" s="3">
        <v>43553</v>
      </c>
      <c r="N33" s="2">
        <f>IF(ISBLANK(Table1[[#This Row],[Delivery date]]),"",deliveryDeadlineDate-Table1[[#This Row],[Delivery date]])</f>
        <v>2</v>
      </c>
    </row>
    <row r="34" spans="1:14" x14ac:dyDescent="0.25">
      <c r="A34" s="2" t="s">
        <v>32</v>
      </c>
      <c r="B34" s="2" t="s">
        <v>33</v>
      </c>
      <c r="C34" s="2" t="str">
        <f>IFERROR(VLOOKUP(Table1[[#This Row],[Sub category]],Table2[],MATCH(Table2[[#Headers],[Category manager]],Table2[#Headers],0),0),"")</f>
        <v>Francis Lozano</v>
      </c>
      <c r="D34" s="2" t="str">
        <f>IFERROR(VLOOKUP(Table1[[#This Row],[Supplier]],Table3[],MATCH(Table3[[#Headers],[Buyer]],Table3[#Headers],0),0),"")</f>
        <v>Ashley Moore</v>
      </c>
      <c r="E34" s="2" t="s">
        <v>31</v>
      </c>
      <c r="F34" s="2" t="str">
        <f>IFERROR(VLOOKUP(Table1[[#This Row],[Sub category]],Table2[],MATCH(Table2[[#Headers],[Category]],Table2[#Headers],0),0),"")</f>
        <v>Circuit Boards</v>
      </c>
      <c r="G34" s="2">
        <v>21.66</v>
      </c>
      <c r="H34" s="2" t="s">
        <v>9</v>
      </c>
      <c r="I34" s="2">
        <v>215</v>
      </c>
      <c r="J34" s="2">
        <v>1</v>
      </c>
      <c r="K34" s="2" t="s">
        <v>28</v>
      </c>
      <c r="L34" s="2">
        <v>71</v>
      </c>
      <c r="M34" s="3"/>
      <c r="N34" s="2" t="str">
        <f>IF(ISBLANK(Table1[[#This Row],[Delivery date]]),"",deliveryDeadlineDate-Table1[[#This Row],[Delivery date]])</f>
        <v/>
      </c>
    </row>
    <row r="35" spans="1:14" x14ac:dyDescent="0.25">
      <c r="A35" s="2" t="s">
        <v>34</v>
      </c>
      <c r="B35" s="2" t="s">
        <v>35</v>
      </c>
      <c r="C35" s="2" t="str">
        <f>IFERROR(VLOOKUP(Table1[[#This Row],[Sub category]],Table2[],MATCH(Table2[[#Headers],[Category manager]],Table2[#Headers],0),0),"")</f>
        <v>Francis Lozano</v>
      </c>
      <c r="D35" s="2" t="str">
        <f>IFERROR(VLOOKUP(Table1[[#This Row],[Supplier]],Table3[],MATCH(Table3[[#Headers],[Buyer]],Table3[#Headers],0),0),"")</f>
        <v>Ashley Moore</v>
      </c>
      <c r="E35" s="2" t="s">
        <v>31</v>
      </c>
      <c r="F35" s="2" t="str">
        <f>IFERROR(VLOOKUP(Table1[[#This Row],[Sub category]],Table2[],MATCH(Table2[[#Headers],[Category]],Table2[#Headers],0),0),"")</f>
        <v>Circuit Boards</v>
      </c>
      <c r="G35" s="2">
        <v>22.21</v>
      </c>
      <c r="H35" s="2" t="s">
        <v>9</v>
      </c>
      <c r="I35" s="2">
        <v>230</v>
      </c>
      <c r="J35" s="2">
        <v>1</v>
      </c>
      <c r="K35" s="2" t="s">
        <v>28</v>
      </c>
      <c r="L35" s="2">
        <v>76</v>
      </c>
      <c r="M35" s="3"/>
      <c r="N35" s="2" t="str">
        <f>IF(ISBLANK(Table1[[#This Row],[Delivery date]]),"",deliveryDeadlineDate-Table1[[#This Row],[Delivery date]])</f>
        <v/>
      </c>
    </row>
    <row r="36" spans="1:14" x14ac:dyDescent="0.25">
      <c r="A36" s="2" t="s">
        <v>119</v>
      </c>
      <c r="B36" s="2" t="s">
        <v>120</v>
      </c>
      <c r="C36" s="2" t="str">
        <f>IFERROR(VLOOKUP(Table1[[#This Row],[Sub category]],Table2[],MATCH(Table2[[#Headers],[Category manager]],Table2[#Headers],0),0),"")</f>
        <v>Tony Smith</v>
      </c>
      <c r="D36" s="2" t="str">
        <f>IFERROR(VLOOKUP(Table1[[#This Row],[Supplier]],Table3[],MATCH(Table3[[#Headers],[Buyer]],Table3[#Headers],0),0),"")</f>
        <v>Ashley Moore</v>
      </c>
      <c r="E36" s="2" t="s">
        <v>106</v>
      </c>
      <c r="F36" s="2" t="str">
        <f>IFERROR(VLOOKUP(Table1[[#This Row],[Sub category]],Table2[],MATCH(Table2[[#Headers],[Category]],Table2[#Headers],0),0),"")</f>
        <v>Mechanical Components</v>
      </c>
      <c r="G36" s="2">
        <v>1.8199999999999998</v>
      </c>
      <c r="H36" s="2" t="s">
        <v>9</v>
      </c>
      <c r="I36" s="2">
        <v>3100</v>
      </c>
      <c r="J36" s="2">
        <v>100</v>
      </c>
      <c r="K36" s="2" t="s">
        <v>105</v>
      </c>
      <c r="L36" s="2">
        <v>1021</v>
      </c>
      <c r="M36" s="3">
        <v>43556</v>
      </c>
      <c r="N36" s="2">
        <f>IF(ISBLANK(Table1[[#This Row],[Delivery date]]),"",deliveryDeadlineDate-Table1[[#This Row],[Delivery date]])</f>
        <v>-1</v>
      </c>
    </row>
    <row r="37" spans="1:14" x14ac:dyDescent="0.25">
      <c r="A37" s="2" t="s">
        <v>135</v>
      </c>
      <c r="B37" s="2" t="s">
        <v>136</v>
      </c>
      <c r="C37" s="2" t="str">
        <f>IFERROR(VLOOKUP(Table1[[#This Row],[Sub category]],Table2[],MATCH(Table2[[#Headers],[Category manager]],Table2[#Headers],0),0),"")</f>
        <v>Bianca Hayden</v>
      </c>
      <c r="D37" s="2" t="str">
        <f>IFERROR(VLOOKUP(Table1[[#This Row],[Supplier]],Table3[],MATCH(Table3[[#Headers],[Buyer]],Table3[#Headers],0),0),"")</f>
        <v>Douglas Johnson</v>
      </c>
      <c r="E37" s="2" t="s">
        <v>134</v>
      </c>
      <c r="F37" s="2" t="str">
        <f>IFERROR(VLOOKUP(Table1[[#This Row],[Sub category]],Table2[],MATCH(Table2[[#Headers],[Category]],Table2[#Headers],0),0),"")</f>
        <v>Power</v>
      </c>
      <c r="G37" s="2">
        <v>3.02</v>
      </c>
      <c r="H37" s="2" t="s">
        <v>9</v>
      </c>
      <c r="I37" s="2">
        <v>1125</v>
      </c>
      <c r="J37" s="2">
        <v>5</v>
      </c>
      <c r="K37" s="2" t="s">
        <v>51</v>
      </c>
      <c r="L37" s="2">
        <v>375</v>
      </c>
      <c r="M37" s="3">
        <v>43563</v>
      </c>
      <c r="N37" s="2">
        <f>IF(ISBLANK(Table1[[#This Row],[Delivery date]]),"",deliveryDeadlineDate-Table1[[#This Row],[Delivery date]])</f>
        <v>-8</v>
      </c>
    </row>
    <row r="38" spans="1:14" x14ac:dyDescent="0.25">
      <c r="A38" s="2" t="s">
        <v>40</v>
      </c>
      <c r="B38" s="2" t="s">
        <v>41</v>
      </c>
      <c r="C38" s="2" t="str">
        <f>IFERROR(VLOOKUP(Table1[[#This Row],[Sub category]],Table2[],MATCH(Table2[[#Headers],[Category manager]],Table2[#Headers],0),0),"")</f>
        <v>Bianca Hayden</v>
      </c>
      <c r="D38" s="2" t="str">
        <f>IFERROR(VLOOKUP(Table1[[#This Row],[Supplier]],Table3[],MATCH(Table3[[#Headers],[Buyer]],Table3[#Headers],0),0),"")</f>
        <v>Ashley Moore</v>
      </c>
      <c r="E38" s="2" t="s">
        <v>39</v>
      </c>
      <c r="F38" s="2" t="str">
        <f>IFERROR(VLOOKUP(Table1[[#This Row],[Sub category]],Table2[],MATCH(Table2[[#Headers],[Category]],Table2[#Headers],0),0),"")</f>
        <v>Connectors</v>
      </c>
      <c r="G38" s="2"/>
      <c r="I38" s="2">
        <v>795</v>
      </c>
      <c r="J38" s="2">
        <v>5</v>
      </c>
      <c r="K38" s="2" t="s">
        <v>28</v>
      </c>
      <c r="L38" s="2">
        <v>265</v>
      </c>
      <c r="M38" s="3"/>
      <c r="N38" s="2" t="str">
        <f>IF(ISBLANK(Table1[[#This Row],[Delivery date]]),"",deliveryDeadlineDate-Table1[[#This Row],[Delivery date]])</f>
        <v/>
      </c>
    </row>
    <row r="39" spans="1:14" x14ac:dyDescent="0.25">
      <c r="A39" s="2" t="s">
        <v>36</v>
      </c>
      <c r="B39" s="2" t="s">
        <v>37</v>
      </c>
      <c r="C39" s="2" t="str">
        <f>IFERROR(VLOOKUP(Table1[[#This Row],[Sub category]],Table2[],MATCH(Table2[[#Headers],[Category manager]],Table2[#Headers],0),0),"")</f>
        <v>Bianca Hayden</v>
      </c>
      <c r="D39" s="2" t="str">
        <f>IFERROR(VLOOKUP(Table1[[#This Row],[Supplier]],Table3[],MATCH(Table3[[#Headers],[Buyer]],Table3[#Headers],0),0),"")</f>
        <v>Ashley Moore</v>
      </c>
      <c r="E39" s="2" t="s">
        <v>39</v>
      </c>
      <c r="F39" s="2" t="str">
        <f>IFERROR(VLOOKUP(Table1[[#This Row],[Sub category]],Table2[],MATCH(Table2[[#Headers],[Category]],Table2[#Headers],0),0),"")</f>
        <v>Connectors</v>
      </c>
      <c r="G39" s="2">
        <v>1.36</v>
      </c>
      <c r="H39" s="2" t="s">
        <v>9</v>
      </c>
      <c r="I39" s="2">
        <v>830</v>
      </c>
      <c r="J39" s="2">
        <v>5</v>
      </c>
      <c r="K39" s="2" t="s">
        <v>28</v>
      </c>
      <c r="L39" s="2">
        <v>276</v>
      </c>
      <c r="M39" s="3">
        <v>43557</v>
      </c>
      <c r="N39" s="2">
        <f>IF(ISBLANK(Table1[[#This Row],[Delivery date]]),"",deliveryDeadlineDate-Table1[[#This Row],[Delivery date]])</f>
        <v>-2</v>
      </c>
    </row>
    <row r="40" spans="1:14" x14ac:dyDescent="0.25">
      <c r="A40" s="2" t="s">
        <v>52</v>
      </c>
      <c r="B40" s="2" t="s">
        <v>53</v>
      </c>
      <c r="C40" s="2" t="str">
        <f>IFERROR(VLOOKUP(Table1[[#This Row],[Sub category]],Table2[],MATCH(Table2[[#Headers],[Category manager]],Table2[#Headers],0),0),"")</f>
        <v>Ellen Edwards</v>
      </c>
      <c r="D40" s="2" t="str">
        <f>IFERROR(VLOOKUP(Table1[[#This Row],[Supplier]],Table3[],MATCH(Table3[[#Headers],[Buyer]],Table3[#Headers],0),0),"")</f>
        <v>Selina Miller</v>
      </c>
      <c r="E40" s="2" t="s">
        <v>50</v>
      </c>
      <c r="F40" s="2" t="str">
        <f>IFERROR(VLOOKUP(Table1[[#This Row],[Sub category]],Table2[],MATCH(Table2[[#Headers],[Category]],Table2[#Headers],0),0),"")</f>
        <v>Electronic Components</v>
      </c>
      <c r="G40" s="2">
        <v>2.34</v>
      </c>
      <c r="H40" s="2" t="s">
        <v>9</v>
      </c>
      <c r="I40" s="2">
        <v>2220</v>
      </c>
      <c r="J40" s="2">
        <v>20</v>
      </c>
      <c r="K40" s="2" t="s">
        <v>54</v>
      </c>
      <c r="L40" s="2">
        <v>737</v>
      </c>
      <c r="M40" s="3">
        <v>43557</v>
      </c>
      <c r="N40" s="2">
        <f>IF(ISBLANK(Table1[[#This Row],[Delivery date]]),"",deliveryDeadlineDate-Table1[[#This Row],[Delivery date]])</f>
        <v>-2</v>
      </c>
    </row>
    <row r="41" spans="1:14" x14ac:dyDescent="0.25">
      <c r="A41" s="2" t="s">
        <v>10</v>
      </c>
      <c r="B41" s="2" t="s">
        <v>11</v>
      </c>
      <c r="C41" s="2" t="str">
        <f>IFERROR(VLOOKUP(Table1[[#This Row],[Sub category]],Table2[],MATCH(Table2[[#Headers],[Category manager]],Table2[#Headers],0),0),"")</f>
        <v>Chris Hartman</v>
      </c>
      <c r="D41" s="2" t="str">
        <f>IFERROR(VLOOKUP(Table1[[#This Row],[Supplier]],Table3[],MATCH(Table3[[#Headers],[Buyer]],Table3[#Headers],0),0),"")</f>
        <v>Ashley Moore</v>
      </c>
      <c r="E41" s="2" t="s">
        <v>7</v>
      </c>
      <c r="F41" s="2" t="str">
        <f>IFERROR(VLOOKUP(Table1[[#This Row],[Sub category]],Table2[],MATCH(Table2[[#Headers],[Category]],Table2[#Headers],0),0),"")</f>
        <v>Cable Assemblies</v>
      </c>
      <c r="G41" s="2">
        <v>9.2200000000000006</v>
      </c>
      <c r="H41" s="2" t="s">
        <v>9</v>
      </c>
      <c r="I41" s="2">
        <v>264</v>
      </c>
      <c r="J41" s="2">
        <v>1</v>
      </c>
      <c r="K41" s="2" t="s">
        <v>8</v>
      </c>
      <c r="L41" s="2">
        <v>88</v>
      </c>
      <c r="M41" s="3">
        <v>43552</v>
      </c>
      <c r="N41" s="2">
        <f>IF(ISBLANK(Table1[[#This Row],[Delivery date]]),"",deliveryDeadlineDate-Table1[[#This Row],[Delivery date]])</f>
        <v>3</v>
      </c>
    </row>
    <row r="42" spans="1:14" x14ac:dyDescent="0.25">
      <c r="A42" s="2" t="s">
        <v>79</v>
      </c>
      <c r="B42" s="2" t="s">
        <v>80</v>
      </c>
      <c r="C42" s="2" t="str">
        <f>IFERROR(VLOOKUP(Table1[[#This Row],[Sub category]],Table2[],MATCH(Table2[[#Headers],[Category manager]],Table2[#Headers],0),0),"")</f>
        <v>Ellen Edwards</v>
      </c>
      <c r="D42" s="2" t="str">
        <f>IFERROR(VLOOKUP(Table1[[#This Row],[Supplier]],Table3[],MATCH(Table3[[#Headers],[Buyer]],Table3[#Headers],0),0),"")</f>
        <v>Ashley Moore</v>
      </c>
      <c r="E42" s="2" t="s">
        <v>75</v>
      </c>
      <c r="F42" s="2" t="str">
        <f>IFERROR(VLOOKUP(Table1[[#This Row],[Sub category]],Table2[],MATCH(Table2[[#Headers],[Category]],Table2[#Headers],0),0),"")</f>
        <v>Electronic Semi-finished Products</v>
      </c>
      <c r="G42" s="2">
        <v>177.14</v>
      </c>
      <c r="H42" s="2" t="s">
        <v>9</v>
      </c>
      <c r="I42" s="2">
        <v>40</v>
      </c>
      <c r="J42" s="2">
        <v>1</v>
      </c>
      <c r="K42" s="2" t="s">
        <v>76</v>
      </c>
      <c r="L42" s="2">
        <v>12</v>
      </c>
      <c r="M42" s="3"/>
      <c r="N42" s="2" t="str">
        <f>IF(ISBLANK(Table1[[#This Row],[Delivery date]]),"",deliveryDeadlineDate-Table1[[#This Row],[Delivery date]])</f>
        <v/>
      </c>
    </row>
    <row r="43" spans="1:14" x14ac:dyDescent="0.25">
      <c r="A43" s="2" t="s">
        <v>42</v>
      </c>
      <c r="B43" s="2" t="s">
        <v>43</v>
      </c>
      <c r="C43" s="2" t="str">
        <f>IFERROR(VLOOKUP(Table1[[#This Row],[Sub category]],Table2[],MATCH(Table2[[#Headers],[Category manager]],Table2[#Headers],0),0),"")</f>
        <v>Bianca Hayden</v>
      </c>
      <c r="D43" s="2" t="str">
        <f>IFERROR(VLOOKUP(Table1[[#This Row],[Supplier]],Table3[],MATCH(Table3[[#Headers],[Buyer]],Table3[#Headers],0),0),"")</f>
        <v>Ashley Moore</v>
      </c>
      <c r="E43" s="2" t="s">
        <v>39</v>
      </c>
      <c r="F43" s="2" t="str">
        <f>IFERROR(VLOOKUP(Table1[[#This Row],[Sub category]],Table2[],MATCH(Table2[[#Headers],[Category]],Table2[#Headers],0),0),"")</f>
        <v>Connectors</v>
      </c>
      <c r="G43" s="2">
        <v>1.17</v>
      </c>
      <c r="H43" s="2" t="s">
        <v>9</v>
      </c>
      <c r="I43" s="2">
        <v>930</v>
      </c>
      <c r="J43" s="2">
        <v>10</v>
      </c>
      <c r="K43" s="2" t="s">
        <v>28</v>
      </c>
      <c r="L43" s="2">
        <v>310</v>
      </c>
      <c r="M43" s="3">
        <v>43560</v>
      </c>
      <c r="N43" s="2">
        <f>IF(ISBLANK(Table1[[#This Row],[Delivery date]]),"",deliveryDeadlineDate-Table1[[#This Row],[Delivery date]])</f>
        <v>-5</v>
      </c>
    </row>
    <row r="44" spans="1:14" x14ac:dyDescent="0.25">
      <c r="A44" s="2" t="s">
        <v>93</v>
      </c>
      <c r="B44" s="2" t="s">
        <v>94</v>
      </c>
      <c r="C44" s="2" t="str">
        <f>IFERROR(VLOOKUP(Table1[[#This Row],[Sub category]],Table2[],MATCH(Table2[[#Headers],[Category manager]],Table2[#Headers],0),0),"")</f>
        <v/>
      </c>
      <c r="D44" s="2" t="str">
        <f>IFERROR(VLOOKUP(Table1[[#This Row],[Supplier]],Table3[],MATCH(Table3[[#Headers],[Buyer]],Table3[#Headers],0),0),"")</f>
        <v/>
      </c>
      <c r="F44" s="2" t="str">
        <f>IFERROR(VLOOKUP(Table1[[#This Row],[Sub category]],Table2[],MATCH(Table2[[#Headers],[Category]],Table2[#Headers],0),0),"")</f>
        <v/>
      </c>
      <c r="G44" s="2"/>
      <c r="M44" s="3"/>
      <c r="N44" s="2" t="str">
        <f>IF(ISBLANK(Table1[[#This Row],[Delivery date]]),"",deliveryDeadlineDate-Table1[[#This Row],[Delivery date]])</f>
        <v/>
      </c>
    </row>
    <row r="45" spans="1:14" x14ac:dyDescent="0.25">
      <c r="A45" s="2" t="s">
        <v>91</v>
      </c>
      <c r="B45" s="2" t="s">
        <v>92</v>
      </c>
      <c r="C45" s="2" t="str">
        <f>IFERROR(VLOOKUP(Table1[[#This Row],[Sub category]],Table2[],MATCH(Table2[[#Headers],[Category manager]],Table2[#Headers],0),0),"")</f>
        <v/>
      </c>
      <c r="D45" s="2" t="str">
        <f>IFERROR(VLOOKUP(Table1[[#This Row],[Supplier]],Table3[],MATCH(Table3[[#Headers],[Buyer]],Table3[#Headers],0),0),"")</f>
        <v/>
      </c>
      <c r="F45" s="2" t="str">
        <f>IFERROR(VLOOKUP(Table1[[#This Row],[Sub category]],Table2[],MATCH(Table2[[#Headers],[Category]],Table2[#Headers],0),0),"")</f>
        <v/>
      </c>
      <c r="G45" s="2"/>
      <c r="L45" s="2">
        <v>33</v>
      </c>
      <c r="M45" s="3"/>
      <c r="N45" s="2" t="str">
        <f>IF(ISBLANK(Table1[[#This Row],[Delivery date]]),"",deliveryDeadlineDate-Table1[[#This Row],[Delivery date]])</f>
        <v/>
      </c>
    </row>
    <row r="46" spans="1:14" x14ac:dyDescent="0.25">
      <c r="A46" s="2" t="s">
        <v>65</v>
      </c>
      <c r="B46" s="2" t="s">
        <v>66</v>
      </c>
      <c r="C46" s="2" t="str">
        <f>IFERROR(VLOOKUP(Table1[[#This Row],[Sub category]],Table2[],MATCH(Table2[[#Headers],[Category manager]],Table2[#Headers],0),0),"")</f>
        <v>Ellen Edwards</v>
      </c>
      <c r="D46" s="2" t="str">
        <f>IFERROR(VLOOKUP(Table1[[#This Row],[Supplier]],Table3[],MATCH(Table3[[#Headers],[Buyer]],Table3[#Headers],0),0),"")</f>
        <v>Douglas Johnson</v>
      </c>
      <c r="E46" s="2" t="s">
        <v>61</v>
      </c>
      <c r="F46" s="2" t="str">
        <f>IFERROR(VLOOKUP(Table1[[#This Row],[Sub category]],Table2[],MATCH(Table2[[#Headers],[Category]],Table2[#Headers],0),0),"")</f>
        <v>Electronic Components</v>
      </c>
      <c r="G46" s="2">
        <v>0.59000000000000008</v>
      </c>
      <c r="H46" s="2" t="s">
        <v>9</v>
      </c>
      <c r="I46" s="2">
        <v>3520</v>
      </c>
      <c r="J46" s="2">
        <v>20</v>
      </c>
      <c r="K46" s="2" t="s">
        <v>51</v>
      </c>
      <c r="L46" s="2">
        <v>1170</v>
      </c>
      <c r="M46" s="3">
        <v>43553</v>
      </c>
      <c r="N46" s="2">
        <f>IF(ISBLANK(Table1[[#This Row],[Delivery date]]),"",deliveryDeadlineDate-Table1[[#This Row],[Delivery date]])</f>
        <v>2</v>
      </c>
    </row>
    <row r="47" spans="1:14" x14ac:dyDescent="0.25">
      <c r="A47" s="2" t="s">
        <v>63</v>
      </c>
      <c r="B47" s="2" t="s">
        <v>64</v>
      </c>
      <c r="C47" s="2" t="str">
        <f>IFERROR(VLOOKUP(Table1[[#This Row],[Sub category]],Table2[],MATCH(Table2[[#Headers],[Category manager]],Table2[#Headers],0),0),"")</f>
        <v>Ellen Edwards</v>
      </c>
      <c r="D47" s="2" t="str">
        <f>IFERROR(VLOOKUP(Table1[[#This Row],[Supplier]],Table3[],MATCH(Table3[[#Headers],[Buyer]],Table3[#Headers],0),0),"")</f>
        <v>Douglas Johnson</v>
      </c>
      <c r="E47" s="2" t="s">
        <v>61</v>
      </c>
      <c r="F47" s="2" t="str">
        <f>IFERROR(VLOOKUP(Table1[[#This Row],[Sub category]],Table2[],MATCH(Table2[[#Headers],[Category]],Table2[#Headers],0),0),"")</f>
        <v>Electronic Components</v>
      </c>
      <c r="G47" s="2">
        <v>1.1200000000000001</v>
      </c>
      <c r="H47" s="2" t="s">
        <v>9</v>
      </c>
      <c r="I47" s="2">
        <v>2700</v>
      </c>
      <c r="J47" s="2">
        <v>20</v>
      </c>
      <c r="K47" s="2" t="s">
        <v>51</v>
      </c>
      <c r="L47" s="2">
        <v>900</v>
      </c>
      <c r="M47" s="3">
        <v>43556</v>
      </c>
      <c r="N47" s="2">
        <f>IF(ISBLANK(Table1[[#This Row],[Delivery date]]),"",deliveryDeadlineDate-Table1[[#This Row],[Delivery date]])</f>
        <v>-1</v>
      </c>
    </row>
    <row r="48" spans="1:14" x14ac:dyDescent="0.25">
      <c r="A48" s="2" t="s">
        <v>72</v>
      </c>
      <c r="B48" s="2" t="s">
        <v>73</v>
      </c>
      <c r="C48" s="2" t="str">
        <f>IFERROR(VLOOKUP(Table1[[#This Row],[Sub category]],Table2[],MATCH(Table2[[#Headers],[Category manager]],Table2[#Headers],0),0),"")</f>
        <v>Ellen Edwards</v>
      </c>
      <c r="D48" s="2" t="str">
        <f>IFERROR(VLOOKUP(Table1[[#This Row],[Supplier]],Table3[],MATCH(Table3[[#Headers],[Buyer]],Table3[#Headers],0),0),"")</f>
        <v>Douglas Johnson</v>
      </c>
      <c r="E48" s="2" t="s">
        <v>67</v>
      </c>
      <c r="F48" s="2" t="str">
        <f>IFERROR(VLOOKUP(Table1[[#This Row],[Sub category]],Table2[],MATCH(Table2[[#Headers],[Category]],Table2[#Headers],0),0),"")</f>
        <v>Electronic Components</v>
      </c>
      <c r="G48" s="2">
        <v>0.79</v>
      </c>
      <c r="H48" s="2" t="s">
        <v>9</v>
      </c>
      <c r="I48" s="2">
        <v>3980</v>
      </c>
      <c r="J48" s="2">
        <v>20</v>
      </c>
      <c r="K48" s="2" t="s">
        <v>51</v>
      </c>
      <c r="L48" s="2">
        <v>1326</v>
      </c>
      <c r="M48" s="3">
        <v>43553</v>
      </c>
      <c r="N48" s="2">
        <f>IF(ISBLANK(Table1[[#This Row],[Delivery date]]),"",deliveryDeadlineDate-Table1[[#This Row],[Delivery date]])</f>
        <v>2</v>
      </c>
    </row>
    <row r="49" spans="1:14" x14ac:dyDescent="0.25">
      <c r="A49" s="2" t="s">
        <v>81</v>
      </c>
      <c r="B49" s="2" t="s">
        <v>82</v>
      </c>
      <c r="C49" s="2" t="str">
        <f>IFERROR(VLOOKUP(Table1[[#This Row],[Sub category]],Table2[],MATCH(Table2[[#Headers],[Category manager]],Table2[#Headers],0),0),"")</f>
        <v>Ellen Edwards</v>
      </c>
      <c r="D49" s="2" t="str">
        <f>IFERROR(VLOOKUP(Table1[[#This Row],[Supplier]],Table3[],MATCH(Table3[[#Headers],[Buyer]],Table3[#Headers],0),0),"")</f>
        <v>Ashley Moore</v>
      </c>
      <c r="E49" s="2" t="s">
        <v>75</v>
      </c>
      <c r="F49" s="2" t="str">
        <f>IFERROR(VLOOKUP(Table1[[#This Row],[Sub category]],Table2[],MATCH(Table2[[#Headers],[Category]],Table2[#Headers],0),0),"")</f>
        <v>Electronic Semi-finished Products</v>
      </c>
      <c r="G49" s="2">
        <v>174.66</v>
      </c>
      <c r="H49" s="2" t="s">
        <v>9</v>
      </c>
      <c r="I49" s="2">
        <v>45</v>
      </c>
      <c r="J49" s="2">
        <v>1</v>
      </c>
      <c r="K49" s="2" t="s">
        <v>76</v>
      </c>
      <c r="L49" s="2">
        <v>12</v>
      </c>
      <c r="M49" s="3">
        <v>43551</v>
      </c>
      <c r="N49" s="2">
        <f>IF(ISBLANK(Table1[[#This Row],[Delivery date]]),"",deliveryDeadlineDate-Table1[[#This Row],[Delivery date]])</f>
        <v>4</v>
      </c>
    </row>
    <row r="50" spans="1:14" x14ac:dyDescent="0.25">
      <c r="A50" s="2" t="s">
        <v>55</v>
      </c>
      <c r="B50" s="2" t="s">
        <v>56</v>
      </c>
      <c r="C50" s="2" t="str">
        <f>IFERROR(VLOOKUP(Table1[[#This Row],[Sub category]],Table2[],MATCH(Table2[[#Headers],[Category manager]],Table2[#Headers],0),0),"")</f>
        <v>Ellen Edwards</v>
      </c>
      <c r="D50" s="2" t="str">
        <f>IFERROR(VLOOKUP(Table1[[#This Row],[Supplier]],Table3[],MATCH(Table3[[#Headers],[Buyer]],Table3[#Headers],0),0),"")</f>
        <v>Douglas Johnson</v>
      </c>
      <c r="E50" s="2" t="s">
        <v>50</v>
      </c>
      <c r="F50" s="2" t="str">
        <f>IFERROR(VLOOKUP(Table1[[#This Row],[Sub category]],Table2[],MATCH(Table2[[#Headers],[Category]],Table2[#Headers],0),0),"")</f>
        <v>Electronic Components</v>
      </c>
      <c r="G50" s="2">
        <v>2.09</v>
      </c>
      <c r="H50" s="2" t="s">
        <v>9</v>
      </c>
      <c r="I50" s="2">
        <v>2240</v>
      </c>
      <c r="J50" s="2">
        <v>10</v>
      </c>
      <c r="K50" s="2" t="s">
        <v>51</v>
      </c>
      <c r="L50" s="2">
        <v>745</v>
      </c>
      <c r="M50" s="3">
        <v>43550</v>
      </c>
      <c r="N50" s="2">
        <f>IF(ISBLANK(Table1[[#This Row],[Delivery date]]),"",deliveryDeadlineDate-Table1[[#This Row],[Delivery date]])</f>
        <v>5</v>
      </c>
    </row>
    <row r="51" spans="1:14" x14ac:dyDescent="0.25">
      <c r="A51" s="2" t="s">
        <v>77</v>
      </c>
      <c r="B51" s="2" t="s">
        <v>78</v>
      </c>
      <c r="C51" s="2" t="str">
        <f>IFERROR(VLOOKUP(Table1[[#This Row],[Sub category]],Table2[],MATCH(Table2[[#Headers],[Category manager]],Table2[#Headers],0),0),"")</f>
        <v>Ellen Edwards</v>
      </c>
      <c r="D51" s="2" t="str">
        <f>IFERROR(VLOOKUP(Table1[[#This Row],[Supplier]],Table3[],MATCH(Table3[[#Headers],[Buyer]],Table3[#Headers],0),0),"")</f>
        <v>Ashley Moore</v>
      </c>
      <c r="E51" s="2" t="s">
        <v>75</v>
      </c>
      <c r="F51" s="2" t="str">
        <f>IFERROR(VLOOKUP(Table1[[#This Row],[Sub category]],Table2[],MATCH(Table2[[#Headers],[Category]],Table2[#Headers],0),0),"")</f>
        <v>Electronic Semi-finished Products</v>
      </c>
      <c r="G51" s="2">
        <v>176.72</v>
      </c>
      <c r="H51" s="2" t="s">
        <v>9</v>
      </c>
      <c r="I51" s="2">
        <v>50</v>
      </c>
      <c r="J51" s="2">
        <v>1</v>
      </c>
      <c r="K51" s="2" t="s">
        <v>76</v>
      </c>
      <c r="L51" s="2">
        <v>14</v>
      </c>
      <c r="M51" s="3">
        <v>43559</v>
      </c>
      <c r="N51" s="2">
        <f>IF(ISBLANK(Table1[[#This Row],[Delivery date]]),"",deliveryDeadlineDate-Table1[[#This Row],[Delivery date]])</f>
        <v>-4</v>
      </c>
    </row>
    <row r="52" spans="1:14" x14ac:dyDescent="0.25">
      <c r="A52" s="2" t="s">
        <v>123</v>
      </c>
      <c r="B52" s="2" t="s">
        <v>124</v>
      </c>
      <c r="C52" s="2" t="str">
        <f>IFERROR(VLOOKUP(Table1[[#This Row],[Sub category]],Table2[],MATCH(Table2[[#Headers],[Category manager]],Table2[#Headers],0),0),"")</f>
        <v>Tony Smith</v>
      </c>
      <c r="D52" s="2" t="str">
        <f>IFERROR(VLOOKUP(Table1[[#This Row],[Supplier]],Table3[],MATCH(Table3[[#Headers],[Buyer]],Table3[#Headers],0),0),"")</f>
        <v>Ashley Moore</v>
      </c>
      <c r="E52" s="2" t="s">
        <v>106</v>
      </c>
      <c r="F52" s="2" t="str">
        <f>IFERROR(VLOOKUP(Table1[[#This Row],[Sub category]],Table2[],MATCH(Table2[[#Headers],[Category]],Table2[#Headers],0),0),"")</f>
        <v>Mechanical Components</v>
      </c>
      <c r="G52" s="2">
        <v>1.37</v>
      </c>
      <c r="H52" s="2" t="s">
        <v>9</v>
      </c>
      <c r="I52" s="2">
        <v>3100</v>
      </c>
      <c r="J52" s="2">
        <v>100</v>
      </c>
      <c r="K52" s="2" t="s">
        <v>105</v>
      </c>
      <c r="L52" s="2">
        <v>1043</v>
      </c>
      <c r="M52" s="3"/>
      <c r="N52" s="2" t="str">
        <f>IF(ISBLANK(Table1[[#This Row],[Delivery date]]),"",deliveryDeadlineDate-Table1[[#This Row],[Delivery date]])</f>
        <v/>
      </c>
    </row>
    <row r="53" spans="1:14" x14ac:dyDescent="0.25">
      <c r="A53" s="2" t="s">
        <v>126</v>
      </c>
      <c r="B53" s="2" t="s">
        <v>127</v>
      </c>
      <c r="C53" s="2" t="str">
        <f>IFERROR(VLOOKUP(Table1[[#This Row],[Sub category]],Table2[],MATCH(Table2[[#Headers],[Category manager]],Table2[#Headers],0),0),"")</f>
        <v>Tony Smith</v>
      </c>
      <c r="D53" s="2" t="str">
        <f>IFERROR(VLOOKUP(Table1[[#This Row],[Supplier]],Table3[],MATCH(Table3[[#Headers],[Buyer]],Table3[#Headers],0),0),"")</f>
        <v>Ashley Moore</v>
      </c>
      <c r="E53" s="2" t="s">
        <v>125</v>
      </c>
      <c r="F53" s="2" t="str">
        <f>IFERROR(VLOOKUP(Table1[[#This Row],[Sub category]],Table2[],MATCH(Table2[[#Headers],[Category]],Table2[#Headers],0),0),"")</f>
        <v>Mechanical Components</v>
      </c>
      <c r="G53" s="2">
        <v>2.86</v>
      </c>
      <c r="H53" s="2" t="s">
        <v>9</v>
      </c>
      <c r="I53" s="2">
        <v>4400</v>
      </c>
      <c r="J53" s="2">
        <v>200</v>
      </c>
      <c r="K53" s="2" t="s">
        <v>105</v>
      </c>
      <c r="L53" s="2">
        <v>1460</v>
      </c>
      <c r="M53" s="3">
        <v>43558</v>
      </c>
      <c r="N53" s="2">
        <f>IF(ISBLANK(Table1[[#This Row],[Delivery date]]),"",deliveryDeadlineDate-Table1[[#This Row],[Delivery date]])</f>
        <v>-3</v>
      </c>
    </row>
    <row r="54" spans="1:14" x14ac:dyDescent="0.25">
      <c r="A54" s="2" t="s">
        <v>70</v>
      </c>
      <c r="B54" s="2" t="s">
        <v>71</v>
      </c>
      <c r="C54" s="2" t="str">
        <f>IFERROR(VLOOKUP(Table1[[#This Row],[Sub category]],Table2[],MATCH(Table2[[#Headers],[Category manager]],Table2[#Headers],0),0),"")</f>
        <v>Ellen Edwards</v>
      </c>
      <c r="D54" s="2" t="str">
        <f>IFERROR(VLOOKUP(Table1[[#This Row],[Supplier]],Table3[],MATCH(Table3[[#Headers],[Buyer]],Table3[#Headers],0),0),"")</f>
        <v>Douglas Johnson</v>
      </c>
      <c r="E54" s="2" t="s">
        <v>67</v>
      </c>
      <c r="F54" s="2" t="str">
        <f>IFERROR(VLOOKUP(Table1[[#This Row],[Sub category]],Table2[],MATCH(Table2[[#Headers],[Category]],Table2[#Headers],0),0),"")</f>
        <v>Electronic Components</v>
      </c>
      <c r="G54" s="2">
        <v>11.64</v>
      </c>
      <c r="H54" s="2" t="s">
        <v>9</v>
      </c>
      <c r="I54" s="2">
        <v>1590</v>
      </c>
      <c r="J54" s="2">
        <v>1</v>
      </c>
      <c r="K54" s="2" t="s">
        <v>51</v>
      </c>
      <c r="L54" s="2">
        <v>530</v>
      </c>
      <c r="M54" s="3">
        <v>43560</v>
      </c>
      <c r="N54" s="2">
        <f>IF(ISBLANK(Table1[[#This Row],[Delivery date]]),"",deliveryDeadlineDate-Table1[[#This Row],[Delivery date]])</f>
        <v>-5</v>
      </c>
    </row>
    <row r="55" spans="1:14" x14ac:dyDescent="0.25">
      <c r="A55" s="2" t="s">
        <v>68</v>
      </c>
      <c r="B55" s="2" t="s">
        <v>69</v>
      </c>
      <c r="C55" s="2" t="str">
        <f>IFERROR(VLOOKUP(Table1[[#This Row],[Sub category]],Table2[],MATCH(Table2[[#Headers],[Category manager]],Table2[#Headers],0),0),"")</f>
        <v>Ellen Edwards</v>
      </c>
      <c r="D55" s="2" t="str">
        <f>IFERROR(VLOOKUP(Table1[[#This Row],[Supplier]],Table3[],MATCH(Table3[[#Headers],[Buyer]],Table3[#Headers],0),0),"")</f>
        <v>Douglas Johnson</v>
      </c>
      <c r="E55" s="2" t="s">
        <v>67</v>
      </c>
      <c r="F55" s="2" t="str">
        <f>IFERROR(VLOOKUP(Table1[[#This Row],[Sub category]],Table2[],MATCH(Table2[[#Headers],[Category]],Table2[#Headers],0),0),"")</f>
        <v>Electronic Components</v>
      </c>
      <c r="G55" s="2">
        <v>11.41</v>
      </c>
      <c r="H55" s="2" t="s">
        <v>9</v>
      </c>
      <c r="I55" s="2">
        <v>1660</v>
      </c>
      <c r="J55" s="2">
        <v>1</v>
      </c>
      <c r="K55" s="2" t="s">
        <v>51</v>
      </c>
      <c r="L55" s="2">
        <v>554</v>
      </c>
      <c r="M55" s="3">
        <v>43563</v>
      </c>
      <c r="N55" s="2">
        <f>IF(ISBLANK(Table1[[#This Row],[Delivery date]]),"",deliveryDeadlineDate-Table1[[#This Row],[Delivery date]])</f>
        <v>-8</v>
      </c>
    </row>
  </sheetData>
  <phoneticPr fontId="16" type="noConversion"/>
  <dataValidations count="1">
    <dataValidation type="textLength" allowBlank="1" showInputMessage="1" showErrorMessage="1" errorTitle="Material description" error="Material description cannot be longer than 40 characters." sqref="B9:B55" xr:uid="{A923023A-4C9A-48DA-832C-5F796E563DAB}">
      <formula1>1</formula1>
      <formula2>40</formula2>
    </dataValidation>
  </dataValidations>
  <pageMargins left="0.7" right="0.7" top="0.75" bottom="0.75" header="0.3" footer="0.3"/>
  <pageSetup paperSize="9" orientation="portrait" r:id="rId1"/>
  <headerFooter>
    <oddHeader>&amp;C&amp;K00-021Copyright © Nodewise | All Rights Reserved</oddHeader>
    <oddFooter>&amp;R&amp;K00+000Copyright © Nodewise | All Rights Reserved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967E-74AA-45F5-A289-6658D256F181}">
  <dimension ref="A1:K18"/>
  <sheetViews>
    <sheetView showGridLines="0" zoomScaleNormal="100" workbookViewId="0">
      <selection activeCell="A2" sqref="A2"/>
    </sheetView>
  </sheetViews>
  <sheetFormatPr defaultRowHeight="13.5" x14ac:dyDescent="0.25"/>
  <cols>
    <col min="1" max="1" width="2.85546875" style="2" customWidth="1"/>
    <col min="2" max="2" width="14.140625" style="2" bestFit="1" customWidth="1"/>
    <col min="3" max="3" width="10.42578125" style="2" bestFit="1" customWidth="1"/>
    <col min="4" max="4" width="9.140625" style="2"/>
    <col min="5" max="5" width="24.140625" bestFit="1" customWidth="1"/>
    <col min="6" max="6" width="27.7109375" bestFit="1" customWidth="1"/>
    <col min="7" max="7" width="17.140625" bestFit="1" customWidth="1"/>
    <col min="8" max="8" width="9.140625" style="2" customWidth="1"/>
    <col min="9" max="9" width="25" style="2" bestFit="1" customWidth="1"/>
    <col min="10" max="10" width="17.42578125" customWidth="1"/>
  </cols>
  <sheetData>
    <row r="1" spans="2:11" x14ac:dyDescent="0.25">
      <c r="E1" t="s">
        <v>3</v>
      </c>
      <c r="F1" t="s">
        <v>2</v>
      </c>
      <c r="G1" s="1" t="s">
        <v>139</v>
      </c>
      <c r="H1"/>
      <c r="I1" s="2" t="s">
        <v>4</v>
      </c>
      <c r="J1" s="2" t="s">
        <v>140</v>
      </c>
      <c r="K1" s="2"/>
    </row>
    <row r="2" spans="2:11" x14ac:dyDescent="0.25">
      <c r="B2" s="4" t="s">
        <v>154</v>
      </c>
      <c r="C2" s="5">
        <v>43555</v>
      </c>
      <c r="E2" t="s">
        <v>7</v>
      </c>
      <c r="F2" t="s">
        <v>6</v>
      </c>
      <c r="G2" s="1" t="s">
        <v>143</v>
      </c>
      <c r="H2"/>
      <c r="I2" s="2" t="s">
        <v>105</v>
      </c>
      <c r="J2" s="2" t="s">
        <v>151</v>
      </c>
      <c r="K2" s="2"/>
    </row>
    <row r="3" spans="2:11" x14ac:dyDescent="0.25">
      <c r="E3" t="s">
        <v>16</v>
      </c>
      <c r="F3" t="s">
        <v>6</v>
      </c>
      <c r="G3" s="1" t="s">
        <v>143</v>
      </c>
      <c r="H3"/>
      <c r="I3" s="2" t="s">
        <v>8</v>
      </c>
      <c r="J3" s="2" t="s">
        <v>151</v>
      </c>
      <c r="K3" s="2"/>
    </row>
    <row r="4" spans="2:11" x14ac:dyDescent="0.25">
      <c r="E4" t="s">
        <v>26</v>
      </c>
      <c r="F4" t="s">
        <v>26</v>
      </c>
      <c r="G4" s="1" t="s">
        <v>144</v>
      </c>
      <c r="H4"/>
      <c r="I4" s="2" t="s">
        <v>28</v>
      </c>
      <c r="J4" s="2" t="s">
        <v>151</v>
      </c>
      <c r="K4" s="2"/>
    </row>
    <row r="5" spans="2:11" x14ac:dyDescent="0.25">
      <c r="E5" t="s">
        <v>31</v>
      </c>
      <c r="F5" t="s">
        <v>26</v>
      </c>
      <c r="G5" s="1" t="s">
        <v>144</v>
      </c>
      <c r="H5"/>
      <c r="I5" s="2" t="s">
        <v>76</v>
      </c>
      <c r="J5" s="2" t="s">
        <v>151</v>
      </c>
      <c r="K5" s="2"/>
    </row>
    <row r="6" spans="2:11" x14ac:dyDescent="0.25">
      <c r="E6" t="s">
        <v>39</v>
      </c>
      <c r="F6" t="s">
        <v>38</v>
      </c>
      <c r="G6" s="1" t="s">
        <v>141</v>
      </c>
      <c r="H6"/>
      <c r="I6" s="2" t="s">
        <v>17</v>
      </c>
      <c r="J6" s="2" t="s">
        <v>150</v>
      </c>
      <c r="K6" s="2"/>
    </row>
    <row r="7" spans="2:11" x14ac:dyDescent="0.25">
      <c r="E7" t="s">
        <v>46</v>
      </c>
      <c r="F7" t="s">
        <v>38</v>
      </c>
      <c r="G7" s="1" t="s">
        <v>141</v>
      </c>
      <c r="H7"/>
      <c r="I7" s="2" t="s">
        <v>51</v>
      </c>
      <c r="J7" s="2" t="s">
        <v>150</v>
      </c>
      <c r="K7" s="2"/>
    </row>
    <row r="8" spans="2:11" x14ac:dyDescent="0.25">
      <c r="E8" t="s">
        <v>50</v>
      </c>
      <c r="F8" t="s">
        <v>49</v>
      </c>
      <c r="G8" s="1" t="s">
        <v>142</v>
      </c>
      <c r="H8"/>
      <c r="I8" s="2" t="s">
        <v>102</v>
      </c>
      <c r="J8" s="2" t="s">
        <v>150</v>
      </c>
      <c r="K8" s="2"/>
    </row>
    <row r="9" spans="2:11" x14ac:dyDescent="0.25">
      <c r="E9" t="s">
        <v>61</v>
      </c>
      <c r="F9" t="s">
        <v>49</v>
      </c>
      <c r="G9" s="1" t="s">
        <v>142</v>
      </c>
      <c r="H9"/>
      <c r="I9" s="2" t="s">
        <v>131</v>
      </c>
      <c r="J9" s="2" t="s">
        <v>150</v>
      </c>
      <c r="K9" s="2"/>
    </row>
    <row r="10" spans="2:11" x14ac:dyDescent="0.25">
      <c r="E10" t="s">
        <v>67</v>
      </c>
      <c r="F10" t="s">
        <v>49</v>
      </c>
      <c r="G10" s="1" t="s">
        <v>142</v>
      </c>
      <c r="H10"/>
      <c r="I10" s="2" t="s">
        <v>86</v>
      </c>
      <c r="J10" t="s">
        <v>153</v>
      </c>
      <c r="K10" s="2"/>
    </row>
    <row r="11" spans="2:11" x14ac:dyDescent="0.25">
      <c r="E11" t="s">
        <v>75</v>
      </c>
      <c r="F11" t="s">
        <v>74</v>
      </c>
      <c r="G11" s="1" t="s">
        <v>142</v>
      </c>
      <c r="H11"/>
      <c r="I11" s="2" t="s">
        <v>62</v>
      </c>
      <c r="J11" t="s">
        <v>153</v>
      </c>
      <c r="K11" s="2"/>
    </row>
    <row r="12" spans="2:11" x14ac:dyDescent="0.25">
      <c r="E12" t="s">
        <v>84</v>
      </c>
      <c r="F12" t="s">
        <v>83</v>
      </c>
      <c r="G12" s="1" t="s">
        <v>145</v>
      </c>
      <c r="H12"/>
      <c r="I12" s="2" t="s">
        <v>130</v>
      </c>
      <c r="J12" t="s">
        <v>153</v>
      </c>
      <c r="K12" s="2"/>
    </row>
    <row r="13" spans="2:11" x14ac:dyDescent="0.25">
      <c r="E13" t="s">
        <v>101</v>
      </c>
      <c r="F13" t="s">
        <v>83</v>
      </c>
      <c r="G13" s="1" t="s">
        <v>145</v>
      </c>
      <c r="H13"/>
      <c r="I13" s="2" t="s">
        <v>54</v>
      </c>
      <c r="J13" s="2" t="s">
        <v>152</v>
      </c>
      <c r="K13" s="2"/>
    </row>
    <row r="14" spans="2:11" x14ac:dyDescent="0.25">
      <c r="E14" t="s">
        <v>106</v>
      </c>
      <c r="F14" t="s">
        <v>83</v>
      </c>
      <c r="G14" s="1" t="s">
        <v>145</v>
      </c>
      <c r="H14"/>
      <c r="I14" s="2" t="s">
        <v>27</v>
      </c>
      <c r="J14" s="2" t="s">
        <v>152</v>
      </c>
      <c r="K14" s="2"/>
    </row>
    <row r="15" spans="2:11" x14ac:dyDescent="0.25">
      <c r="E15" t="s">
        <v>125</v>
      </c>
      <c r="F15" t="s">
        <v>83</v>
      </c>
      <c r="G15" s="1" t="s">
        <v>145</v>
      </c>
      <c r="H15"/>
      <c r="I15" s="2" t="s">
        <v>85</v>
      </c>
      <c r="J15" s="2" t="s">
        <v>152</v>
      </c>
      <c r="K15" s="2"/>
    </row>
    <row r="16" spans="2:11" x14ac:dyDescent="0.25">
      <c r="E16" t="s">
        <v>129</v>
      </c>
      <c r="F16" t="s">
        <v>128</v>
      </c>
      <c r="G16" s="1" t="s">
        <v>141</v>
      </c>
      <c r="H16"/>
      <c r="J16" s="2"/>
      <c r="K16" s="2"/>
    </row>
    <row r="17" spans="5:10" x14ac:dyDescent="0.25">
      <c r="E17" t="s">
        <v>134</v>
      </c>
      <c r="F17" t="s">
        <v>128</v>
      </c>
      <c r="G17" s="1" t="s">
        <v>141</v>
      </c>
      <c r="H17"/>
      <c r="J17" s="2"/>
    </row>
    <row r="18" spans="5:10" x14ac:dyDescent="0.25">
      <c r="E18" s="1"/>
      <c r="F18" s="1"/>
      <c r="G18" s="1"/>
    </row>
  </sheetData>
  <phoneticPr fontId="16" type="noConversion"/>
  <pageMargins left="0.7" right="0.7" top="0.75" bottom="0.75" header="0.3" footer="0.3"/>
  <pageSetup paperSize="9" orientation="portrait" r:id="rId1"/>
  <headerFooter>
    <oddHeader>&amp;C&amp;K00-021Copyright © Nodewise | All Rights Reserved</oddHeader>
    <oddFooter>&amp;R&amp;K00+000Copyright © Nodewise | All Rights Reserved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deliveryDeadlineDate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2020-01-14T14:25:58Z</dcterms:created>
  <dcterms:modified xsi:type="dcterms:W3CDTF">2020-02-26T17:00:50Z</dcterms:modified>
</cp:coreProperties>
</file>